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Эресоловна\Desktop\проект 2019-2020\"/>
    </mc:Choice>
  </mc:AlternateContent>
  <bookViews>
    <workbookView xWindow="0" yWindow="0" windowWidth="19200" windowHeight="10995" firstSheet="12" activeTab="21"/>
  </bookViews>
  <sheets>
    <sheet name="Пр 1 норм" sheetId="20" r:id="rId1"/>
    <sheet name="Пр 2 доход на 2019г" sheetId="1" r:id="rId2"/>
    <sheet name="Пр 3 доход на 2020-2021гг" sheetId="2" r:id="rId3"/>
    <sheet name="Пр 4 админ. доход" sheetId="21" r:id="rId4"/>
    <sheet name="Пр 5 функ" sheetId="26" r:id="rId5"/>
    <sheet name="Пр 6 вед" sheetId="27" r:id="rId6"/>
    <sheet name="Пр 7 функ 2020-21" sheetId="29" r:id="rId7"/>
    <sheet name="Пр 8 вед2020-21" sheetId="28" r:id="rId8"/>
    <sheet name="Пр 9 КЦП" sheetId="4" r:id="rId9"/>
    <sheet name="Пр 10 КЦП" sheetId="18" r:id="rId10"/>
    <sheet name="Пр 11 райФПП" sheetId="14" r:id="rId11"/>
    <sheet name="Пр 12 райФПП" sheetId="15" r:id="rId12"/>
    <sheet name="Пр 13 сбалан" sheetId="12" r:id="rId13"/>
    <sheet name="Пр 14 сбалан" sheetId="13" r:id="rId14"/>
    <sheet name="Пр 15 Алк" sheetId="10" r:id="rId15"/>
    <sheet name="Пр 16 Алк" sheetId="11" r:id="rId16"/>
    <sheet name="Пр 17 Вус" sheetId="8" r:id="rId17"/>
    <sheet name="Пр 18 Вус" sheetId="9" r:id="rId18"/>
    <sheet name="Пр 19 комм" sheetId="6" r:id="rId19"/>
    <sheet name="Пр 20 комм" sheetId="7" r:id="rId20"/>
    <sheet name="Пр 21 впмд" sheetId="23" r:id="rId21"/>
    <sheet name="Пр 22 обяз" sheetId="24" r:id="rId22"/>
  </sheets>
  <definedNames>
    <definedName name="_xlnm._FilterDatabase" localSheetId="4" hidden="1">'Пр 5 функ'!$B$11:$E$735</definedName>
    <definedName name="_xlnm._FilterDatabase" localSheetId="5" hidden="1">'Пр 6 вед'!$B$13:$F$777</definedName>
    <definedName name="_xlnm._FilterDatabase" localSheetId="6" hidden="1">'Пр 7 функ 2020-21'!$B$11:$E$735</definedName>
    <definedName name="_xlnm._FilterDatabase" localSheetId="7" hidden="1">'Пр 8 вед2020-21'!$G$14:$H$14</definedName>
    <definedName name="_xlnm.Print_Area" localSheetId="0">'Пр 1 норм'!$A$1:$C$31</definedName>
    <definedName name="_xlnm.Print_Area" localSheetId="9">'Пр 10 КЦП'!$A$1:$E$61</definedName>
    <definedName name="_xlnm.Print_Area" localSheetId="10">'Пр 11 райФПП'!$A$1:$E$23</definedName>
    <definedName name="_xlnm.Print_Area" localSheetId="14">'Пр 15 Алк'!$A$1:$E$23</definedName>
    <definedName name="_xlnm.Print_Area" localSheetId="15">'Пр 16 Алк'!$A$1:$F$25</definedName>
    <definedName name="_xlnm.Print_Area" localSheetId="16">'Пр 17 Вус'!$A$1:$E$19</definedName>
    <definedName name="_xlnm.Print_Area" localSheetId="17">'Пр 18 Вус'!$A$1:$E$20</definedName>
    <definedName name="_xlnm.Print_Area" localSheetId="1">'Пр 2 доход на 2019г'!$A$1:$C$77</definedName>
    <definedName name="_xlnm.Print_Area" localSheetId="19">'Пр 20 комм'!$A$1:$F$26</definedName>
    <definedName name="_xlnm.Print_Area" localSheetId="2">'Пр 3 доход на 2020-2021гг'!$A$1:$D$81</definedName>
    <definedName name="_xlnm.Print_Area" localSheetId="3">'Пр 4 админ. доход'!$A$1:$C$71</definedName>
    <definedName name="_xlnm.Print_Area" localSheetId="4">'Пр 5 функ'!$A$1:$G$735</definedName>
    <definedName name="_xlnm.Print_Area" localSheetId="5">'Пр 6 вед'!$A$1:$G$777</definedName>
    <definedName name="_xlnm.Print_Area" localSheetId="6">'Пр 7 функ 2020-21'!$A$1:$G$736</definedName>
    <definedName name="_xlnm.Print_Area" localSheetId="7">'Пр 8 вед2020-21'!$A$1:$H$778</definedName>
    <definedName name="_xlnm.Print_Area" localSheetId="8">'Пр 9 КЦП'!$A$1:$D$60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3" l="1"/>
  <c r="D18" i="13"/>
  <c r="E19" i="15"/>
  <c r="D19" i="15"/>
  <c r="D16" i="15" l="1"/>
  <c r="E16" i="15"/>
  <c r="D17" i="15"/>
  <c r="E17" i="15"/>
  <c r="D18" i="15"/>
  <c r="E18" i="15"/>
  <c r="D20" i="15"/>
  <c r="E20" i="15"/>
  <c r="D21" i="15"/>
  <c r="E21" i="15"/>
  <c r="G444" i="27" l="1"/>
  <c r="F415" i="26" l="1"/>
  <c r="G280" i="27"/>
  <c r="G301" i="29" l="1"/>
  <c r="G300" i="29" s="1"/>
  <c r="G299" i="29" s="1"/>
  <c r="G298" i="29" s="1"/>
  <c r="G297" i="29" s="1"/>
  <c r="G296" i="29" s="1"/>
  <c r="F301" i="29"/>
  <c r="F300" i="29" s="1"/>
  <c r="F299" i="29" s="1"/>
  <c r="F298" i="29" s="1"/>
  <c r="F297" i="29" s="1"/>
  <c r="F296" i="29" s="1"/>
  <c r="H629" i="28"/>
  <c r="H628" i="28" s="1"/>
  <c r="H627" i="28" s="1"/>
  <c r="H626" i="28" s="1"/>
  <c r="H625" i="28" s="1"/>
  <c r="G629" i="28"/>
  <c r="G628" i="28" s="1"/>
  <c r="G627" i="28" s="1"/>
  <c r="G626" i="28" s="1"/>
  <c r="G625" i="28" s="1"/>
  <c r="F300" i="26" l="1"/>
  <c r="F299" i="26"/>
  <c r="F298" i="26" s="1"/>
  <c r="F297" i="26" s="1"/>
  <c r="F296" i="26" s="1"/>
  <c r="G22" i="28" l="1"/>
  <c r="G21" i="28" s="1"/>
  <c r="G20" i="28" s="1"/>
  <c r="G19" i="28" s="1"/>
  <c r="G26" i="28"/>
  <c r="G25" i="28" s="1"/>
  <c r="G24" i="28" s="1"/>
  <c r="G27" i="28"/>
  <c r="G35" i="28"/>
  <c r="G34" i="28" s="1"/>
  <c r="G33" i="28" s="1"/>
  <c r="G32" i="28" s="1"/>
  <c r="G40" i="28"/>
  <c r="G39" i="28" s="1"/>
  <c r="G44" i="28"/>
  <c r="G43" i="28" s="1"/>
  <c r="G49" i="28"/>
  <c r="G48" i="28" s="1"/>
  <c r="G47" i="28" s="1"/>
  <c r="G54" i="28"/>
  <c r="G53" i="28" s="1"/>
  <c r="G57" i="28"/>
  <c r="G56" i="28" s="1"/>
  <c r="G61" i="28"/>
  <c r="G60" i="28" s="1"/>
  <c r="G59" i="28" s="1"/>
  <c r="G67" i="28"/>
  <c r="G66" i="28" s="1"/>
  <c r="G65" i="28" s="1"/>
  <c r="G64" i="28" s="1"/>
  <c r="G72" i="28"/>
  <c r="G71" i="28" s="1"/>
  <c r="G70" i="28" s="1"/>
  <c r="G77" i="28"/>
  <c r="G76" i="28" s="1"/>
  <c r="G81" i="28"/>
  <c r="G80" i="28" s="1"/>
  <c r="G85" i="28"/>
  <c r="G84" i="28" s="1"/>
  <c r="G93" i="28"/>
  <c r="G92" i="28" s="1"/>
  <c r="G96" i="28"/>
  <c r="G95" i="28" s="1"/>
  <c r="G106" i="28"/>
  <c r="G105" i="28" s="1"/>
  <c r="G104" i="28" s="1"/>
  <c r="G107" i="28"/>
  <c r="G112" i="28"/>
  <c r="G111" i="28" s="1"/>
  <c r="G115" i="28"/>
  <c r="G114" i="28" s="1"/>
  <c r="G120" i="28"/>
  <c r="G119" i="28" s="1"/>
  <c r="G124" i="28"/>
  <c r="G123" i="28" s="1"/>
  <c r="G122" i="28" s="1"/>
  <c r="G125" i="28"/>
  <c r="G131" i="28"/>
  <c r="G130" i="28" s="1"/>
  <c r="G134" i="28"/>
  <c r="G133" i="28" s="1"/>
  <c r="G139" i="28"/>
  <c r="G138" i="28" s="1"/>
  <c r="G137" i="28" s="1"/>
  <c r="G136" i="28" s="1"/>
  <c r="G144" i="28"/>
  <c r="G143" i="28" s="1"/>
  <c r="G146" i="28"/>
  <c r="G147" i="28"/>
  <c r="G150" i="28"/>
  <c r="G149" i="28" s="1"/>
  <c r="G151" i="28"/>
  <c r="G156" i="28"/>
  <c r="G155" i="28" s="1"/>
  <c r="G154" i="28" s="1"/>
  <c r="G157" i="28"/>
  <c r="G161" i="28"/>
  <c r="G160" i="28" s="1"/>
  <c r="G159" i="28" s="1"/>
  <c r="G162" i="28"/>
  <c r="G170" i="28"/>
  <c r="G169" i="28" s="1"/>
  <c r="G168" i="28" s="1"/>
  <c r="G167" i="28" s="1"/>
  <c r="G166" i="28" s="1"/>
  <c r="G165" i="28" s="1"/>
  <c r="G176" i="28"/>
  <c r="G175" i="28" s="1"/>
  <c r="G174" i="28" s="1"/>
  <c r="G180" i="28"/>
  <c r="G179" i="28" s="1"/>
  <c r="G184" i="28"/>
  <c r="G183" i="28" s="1"/>
  <c r="G189" i="28"/>
  <c r="G188" i="28" s="1"/>
  <c r="G187" i="28" s="1"/>
  <c r="G198" i="28"/>
  <c r="G197" i="28" s="1"/>
  <c r="G204" i="28"/>
  <c r="G202" i="28" s="1"/>
  <c r="G201" i="28" s="1"/>
  <c r="G206" i="28"/>
  <c r="G205" i="28" s="1"/>
  <c r="G209" i="28"/>
  <c r="G208" i="28" s="1"/>
  <c r="G214" i="28"/>
  <c r="G213" i="28" s="1"/>
  <c r="G218" i="28"/>
  <c r="G217" i="28" s="1"/>
  <c r="G221" i="28"/>
  <c r="G220" i="28" s="1"/>
  <c r="G225" i="28"/>
  <c r="G226" i="28"/>
  <c r="G229" i="28"/>
  <c r="G228" i="28" s="1"/>
  <c r="G235" i="28"/>
  <c r="G234" i="28" s="1"/>
  <c r="H279" i="28"/>
  <c r="G279" i="28"/>
  <c r="G142" i="28" l="1"/>
  <c r="G141" i="28" s="1"/>
  <c r="G224" i="28"/>
  <c r="G223" i="28" s="1"/>
  <c r="G129" i="28"/>
  <c r="G128" i="28" s="1"/>
  <c r="G91" i="28"/>
  <c r="G90" i="28" s="1"/>
  <c r="G89" i="28" s="1"/>
  <c r="G196" i="28"/>
  <c r="G38" i="28"/>
  <c r="G37" i="28" s="1"/>
  <c r="G153" i="28"/>
  <c r="G110" i="28"/>
  <c r="G109" i="28" s="1"/>
  <c r="G52" i="28"/>
  <c r="G51" i="28" s="1"/>
  <c r="G117" i="28"/>
  <c r="G118" i="28"/>
  <c r="G46" i="28"/>
  <c r="G212" i="28"/>
  <c r="G75" i="28"/>
  <c r="G69" i="28" s="1"/>
  <c r="G63" i="28" s="1"/>
  <c r="G173" i="28"/>
  <c r="G172" i="28" s="1"/>
  <c r="G164" i="28" s="1"/>
  <c r="G17" i="28"/>
  <c r="G16" i="28" s="1"/>
  <c r="G18" i="28"/>
  <c r="G31" i="28" l="1"/>
  <c r="G127" i="28"/>
  <c r="G195" i="28"/>
  <c r="G194" i="28" s="1"/>
  <c r="G193" i="28" s="1"/>
  <c r="G103" i="28"/>
  <c r="G30" i="28"/>
  <c r="G29" i="28" s="1"/>
  <c r="G15" i="28" s="1"/>
  <c r="G102" i="28" l="1"/>
  <c r="G101" i="28" s="1"/>
  <c r="G100" i="28" s="1"/>
  <c r="G99" i="28" s="1"/>
  <c r="D58" i="18"/>
  <c r="C58" i="18"/>
  <c r="D57" i="18"/>
  <c r="C57" i="18"/>
  <c r="D54" i="18"/>
  <c r="C54" i="18"/>
  <c r="D51" i="18"/>
  <c r="C51" i="18"/>
  <c r="D46" i="18"/>
  <c r="C46" i="18"/>
  <c r="D44" i="18"/>
  <c r="D43" i="18" s="1"/>
  <c r="C44" i="18"/>
  <c r="C43" i="18" s="1"/>
  <c r="D38" i="18"/>
  <c r="C38" i="18"/>
  <c r="D25" i="18"/>
  <c r="C25" i="18"/>
  <c r="D20" i="18"/>
  <c r="C20" i="18"/>
  <c r="C58" i="4"/>
  <c r="C57" i="4"/>
  <c r="C54" i="4"/>
  <c r="C51" i="4"/>
  <c r="C46" i="4"/>
  <c r="C44" i="4"/>
  <c r="C43" i="4" s="1"/>
  <c r="C35" i="4"/>
  <c r="C34" i="4"/>
  <c r="C31" i="4"/>
  <c r="C30" i="4"/>
  <c r="C28" i="4"/>
  <c r="C25" i="4" l="1"/>
  <c r="C22" i="4" l="1"/>
  <c r="G251" i="29"/>
  <c r="F251" i="29"/>
  <c r="G735" i="29"/>
  <c r="F735" i="29"/>
  <c r="G729" i="29"/>
  <c r="F729" i="29"/>
  <c r="G711" i="29"/>
  <c r="F711" i="29"/>
  <c r="G710" i="29"/>
  <c r="F710" i="29"/>
  <c r="G707" i="29"/>
  <c r="F707" i="29"/>
  <c r="G701" i="29"/>
  <c r="F701" i="29"/>
  <c r="G692" i="29"/>
  <c r="F692" i="29"/>
  <c r="G688" i="29"/>
  <c r="F688" i="29"/>
  <c r="G681" i="29"/>
  <c r="F681" i="29"/>
  <c r="G677" i="29"/>
  <c r="F677" i="29"/>
  <c r="G676" i="29"/>
  <c r="F676" i="29"/>
  <c r="G673" i="29"/>
  <c r="F673" i="29"/>
  <c r="G672" i="29"/>
  <c r="F672" i="29"/>
  <c r="G669" i="29"/>
  <c r="F669" i="29"/>
  <c r="G668" i="29"/>
  <c r="F668" i="29"/>
  <c r="G662" i="29"/>
  <c r="F662" i="29"/>
  <c r="G654" i="29"/>
  <c r="F654" i="29"/>
  <c r="G647" i="29"/>
  <c r="F647" i="29"/>
  <c r="G642" i="29"/>
  <c r="F642" i="29"/>
  <c r="G636" i="29"/>
  <c r="F636" i="29"/>
  <c r="G631" i="29"/>
  <c r="F631" i="29"/>
  <c r="G627" i="29"/>
  <c r="F627" i="29"/>
  <c r="G623" i="29"/>
  <c r="F623" i="29"/>
  <c r="G615" i="29"/>
  <c r="F615" i="29"/>
  <c r="G611" i="29"/>
  <c r="F611" i="29"/>
  <c r="G607" i="29"/>
  <c r="F607" i="29"/>
  <c r="G603" i="29"/>
  <c r="F603" i="29"/>
  <c r="G600" i="29"/>
  <c r="F600" i="29"/>
  <c r="G595" i="29"/>
  <c r="F595" i="29"/>
  <c r="G591" i="29"/>
  <c r="F591" i="29"/>
  <c r="G588" i="29"/>
  <c r="F588" i="29"/>
  <c r="G583" i="29"/>
  <c r="F583" i="29"/>
  <c r="G578" i="29"/>
  <c r="F578" i="29"/>
  <c r="G575" i="29"/>
  <c r="F575" i="29"/>
  <c r="G569" i="29"/>
  <c r="F569" i="29"/>
  <c r="G564" i="29"/>
  <c r="F564" i="29"/>
  <c r="G559" i="29"/>
  <c r="F559" i="29"/>
  <c r="G556" i="29"/>
  <c r="F556" i="29"/>
  <c r="G551" i="29"/>
  <c r="F551" i="29"/>
  <c r="G544" i="29"/>
  <c r="F544" i="29"/>
  <c r="G537" i="29"/>
  <c r="F537" i="29"/>
  <c r="G529" i="29"/>
  <c r="F529" i="29"/>
  <c r="G528" i="29"/>
  <c r="F528" i="29"/>
  <c r="G527" i="29"/>
  <c r="F527" i="29"/>
  <c r="G524" i="29"/>
  <c r="F524" i="29"/>
  <c r="G523" i="29"/>
  <c r="F523" i="29"/>
  <c r="G520" i="29"/>
  <c r="F520" i="29"/>
  <c r="G519" i="29"/>
  <c r="F519" i="29"/>
  <c r="G515" i="29"/>
  <c r="F515" i="29"/>
  <c r="G514" i="29"/>
  <c r="F514" i="29"/>
  <c r="G509" i="29"/>
  <c r="F509" i="29"/>
  <c r="G503" i="29"/>
  <c r="F503" i="29"/>
  <c r="G499" i="29"/>
  <c r="F499" i="29"/>
  <c r="G496" i="29"/>
  <c r="F496" i="29"/>
  <c r="G491" i="29"/>
  <c r="F491" i="29"/>
  <c r="G486" i="29"/>
  <c r="F486" i="29"/>
  <c r="G483" i="29"/>
  <c r="F483" i="29"/>
  <c r="G482" i="29"/>
  <c r="F482" i="29"/>
  <c r="G477" i="29"/>
  <c r="F477" i="29"/>
  <c r="G469" i="29"/>
  <c r="F469" i="29"/>
  <c r="G468" i="29"/>
  <c r="F468" i="29"/>
  <c r="F465" i="29"/>
  <c r="G465" i="29"/>
  <c r="G464" i="29"/>
  <c r="F464" i="29"/>
  <c r="G463" i="29"/>
  <c r="F463" i="29"/>
  <c r="G459" i="29"/>
  <c r="F459" i="29"/>
  <c r="G457" i="29"/>
  <c r="F457" i="29"/>
  <c r="G453" i="29"/>
  <c r="F453" i="29"/>
  <c r="G452" i="29"/>
  <c r="F452" i="29"/>
  <c r="G451" i="29"/>
  <c r="F451" i="29"/>
  <c r="G448" i="29"/>
  <c r="F448" i="29"/>
  <c r="G447" i="29"/>
  <c r="F447" i="29"/>
  <c r="G444" i="29"/>
  <c r="F444" i="29"/>
  <c r="G443" i="29"/>
  <c r="F443" i="29"/>
  <c r="F439" i="29"/>
  <c r="G439" i="29"/>
  <c r="G438" i="29"/>
  <c r="F438" i="29"/>
  <c r="G432" i="29"/>
  <c r="F432" i="29"/>
  <c r="G427" i="29"/>
  <c r="F427" i="29"/>
  <c r="G425" i="29"/>
  <c r="F425" i="29"/>
  <c r="G418" i="29"/>
  <c r="F418" i="29"/>
  <c r="G414" i="29" l="1"/>
  <c r="G412" i="29" s="1"/>
  <c r="G411" i="29" s="1"/>
  <c r="G410" i="29" s="1"/>
  <c r="F414" i="29"/>
  <c r="F413" i="29" s="1"/>
  <c r="G409" i="29"/>
  <c r="G408" i="29" s="1"/>
  <c r="G407" i="29" s="1"/>
  <c r="G406" i="29" s="1"/>
  <c r="G405" i="29" s="1"/>
  <c r="F409" i="29"/>
  <c r="F408" i="29" s="1"/>
  <c r="F407" i="29" s="1"/>
  <c r="F406" i="29" s="1"/>
  <c r="F405" i="29" s="1"/>
  <c r="G402" i="29"/>
  <c r="G401" i="29" s="1"/>
  <c r="G400" i="29" s="1"/>
  <c r="G399" i="29" s="1"/>
  <c r="F402" i="29"/>
  <c r="F401" i="29" s="1"/>
  <c r="F400" i="29" s="1"/>
  <c r="F399" i="29" s="1"/>
  <c r="G398" i="29"/>
  <c r="G397" i="29" s="1"/>
  <c r="F398" i="29"/>
  <c r="F397" i="29" s="1"/>
  <c r="G396" i="29"/>
  <c r="G395" i="29" s="1"/>
  <c r="F396" i="29"/>
  <c r="F395" i="29" s="1"/>
  <c r="G393" i="29"/>
  <c r="G392" i="29" s="1"/>
  <c r="G391" i="29" s="1"/>
  <c r="F393" i="29"/>
  <c r="F392" i="29" s="1"/>
  <c r="F391" i="29" s="1"/>
  <c r="G388" i="29"/>
  <c r="G387" i="29" s="1"/>
  <c r="F388" i="29"/>
  <c r="F387" i="29" s="1"/>
  <c r="G386" i="29"/>
  <c r="G385" i="29" s="1"/>
  <c r="F386" i="29"/>
  <c r="F385" i="29" s="1"/>
  <c r="G383" i="29"/>
  <c r="G382" i="29" s="1"/>
  <c r="G381" i="29" s="1"/>
  <c r="F383" i="29"/>
  <c r="F382" i="29" s="1"/>
  <c r="F381" i="29" s="1"/>
  <c r="G380" i="29"/>
  <c r="F380" i="29"/>
  <c r="G379" i="29"/>
  <c r="F379" i="29"/>
  <c r="G374" i="29"/>
  <c r="F374" i="29"/>
  <c r="G373" i="29"/>
  <c r="F373" i="29"/>
  <c r="G370" i="29"/>
  <c r="G369" i="29" s="1"/>
  <c r="F370" i="29"/>
  <c r="F369" i="29" s="1"/>
  <c r="G368" i="29"/>
  <c r="G367" i="29" s="1"/>
  <c r="F368" i="29"/>
  <c r="F367" i="29" s="1"/>
  <c r="G365" i="29"/>
  <c r="F365" i="29"/>
  <c r="G364" i="29"/>
  <c r="F364" i="29"/>
  <c r="G358" i="29"/>
  <c r="G357" i="29" s="1"/>
  <c r="G356" i="29" s="1"/>
  <c r="F358" i="29"/>
  <c r="F357" i="29" s="1"/>
  <c r="F356" i="29" s="1"/>
  <c r="G355" i="29"/>
  <c r="G353" i="29" s="1"/>
  <c r="F355" i="29"/>
  <c r="G350" i="29"/>
  <c r="G349" i="29" s="1"/>
  <c r="G348" i="29" s="1"/>
  <c r="F350" i="29"/>
  <c r="F349" i="29" s="1"/>
  <c r="F348" i="29" s="1"/>
  <c r="G347" i="29"/>
  <c r="G346" i="29" s="1"/>
  <c r="G345" i="29" s="1"/>
  <c r="F347" i="29"/>
  <c r="F346" i="29" s="1"/>
  <c r="F345" i="29" s="1"/>
  <c r="G344" i="29"/>
  <c r="F344" i="29"/>
  <c r="G343" i="29"/>
  <c r="F343" i="29"/>
  <c r="G339" i="29"/>
  <c r="F339" i="29"/>
  <c r="G338" i="29"/>
  <c r="F338" i="29"/>
  <c r="G335" i="29"/>
  <c r="G334" i="29" s="1"/>
  <c r="G333" i="29" s="1"/>
  <c r="F335" i="29"/>
  <c r="F334" i="29" s="1"/>
  <c r="F333" i="29" s="1"/>
  <c r="G331" i="29"/>
  <c r="F331" i="29"/>
  <c r="F328" i="29"/>
  <c r="G328" i="29"/>
  <c r="G327" i="29"/>
  <c r="F327" i="29"/>
  <c r="G315" i="29"/>
  <c r="G314" i="29" s="1"/>
  <c r="G313" i="29" s="1"/>
  <c r="G312" i="29" s="1"/>
  <c r="F315" i="29"/>
  <c r="F314" i="29" s="1"/>
  <c r="F313" i="29" s="1"/>
  <c r="F312" i="29" s="1"/>
  <c r="G311" i="29"/>
  <c r="G310" i="29" s="1"/>
  <c r="G309" i="29" s="1"/>
  <c r="F311" i="29"/>
  <c r="F310" i="29" s="1"/>
  <c r="F309" i="29" s="1"/>
  <c r="G307" i="29"/>
  <c r="G306" i="29" s="1"/>
  <c r="G305" i="29" s="1"/>
  <c r="G304" i="29" s="1"/>
  <c r="F307" i="29"/>
  <c r="F306" i="29" s="1"/>
  <c r="F305" i="29" s="1"/>
  <c r="F304" i="29" s="1"/>
  <c r="F293" i="29"/>
  <c r="G293" i="29"/>
  <c r="G278" i="29"/>
  <c r="G277" i="29" s="1"/>
  <c r="G276" i="29" s="1"/>
  <c r="G275" i="29" s="1"/>
  <c r="F278" i="29"/>
  <c r="F277" i="29" s="1"/>
  <c r="F276" i="29" s="1"/>
  <c r="F275" i="29" s="1"/>
  <c r="G274" i="29"/>
  <c r="G273" i="29" s="1"/>
  <c r="G272" i="29" s="1"/>
  <c r="G271" i="29" s="1"/>
  <c r="F274" i="29"/>
  <c r="F273" i="29" s="1"/>
  <c r="F272" i="29" s="1"/>
  <c r="F271" i="29" s="1"/>
  <c r="G270" i="29"/>
  <c r="G269" i="29" s="1"/>
  <c r="G268" i="29" s="1"/>
  <c r="G267" i="29" s="1"/>
  <c r="F270" i="29"/>
  <c r="F269" i="29" s="1"/>
  <c r="F268" i="29" s="1"/>
  <c r="F267" i="29" s="1"/>
  <c r="G264" i="29"/>
  <c r="F264" i="29"/>
  <c r="G265" i="29"/>
  <c r="F265" i="29"/>
  <c r="G259" i="29"/>
  <c r="G258" i="29" s="1"/>
  <c r="G257" i="29" s="1"/>
  <c r="G256" i="29" s="1"/>
  <c r="F259" i="29"/>
  <c r="F258" i="29" s="1"/>
  <c r="F257" i="29" s="1"/>
  <c r="F256" i="29" s="1"/>
  <c r="G255" i="29"/>
  <c r="G254" i="29" s="1"/>
  <c r="G253" i="29" s="1"/>
  <c r="G252" i="29" s="1"/>
  <c r="F255" i="29"/>
  <c r="F254" i="29" s="1"/>
  <c r="F253" i="29" s="1"/>
  <c r="F252" i="29" s="1"/>
  <c r="G247" i="29"/>
  <c r="G246" i="29" s="1"/>
  <c r="G245" i="29" s="1"/>
  <c r="G244" i="29" s="1"/>
  <c r="F247" i="29"/>
  <c r="F246" i="29" s="1"/>
  <c r="F245" i="29" s="1"/>
  <c r="F244" i="29" s="1"/>
  <c r="G239" i="29"/>
  <c r="G238" i="29" s="1"/>
  <c r="G237" i="29" s="1"/>
  <c r="F239" i="29"/>
  <c r="F238" i="29" s="1"/>
  <c r="F237" i="29" s="1"/>
  <c r="G233" i="29"/>
  <c r="G232" i="29" s="1"/>
  <c r="G231" i="29" s="1"/>
  <c r="G230" i="29" s="1"/>
  <c r="F233" i="29"/>
  <c r="F232" i="29" s="1"/>
  <c r="F231" i="29" s="1"/>
  <c r="F230" i="29" s="1"/>
  <c r="G229" i="29"/>
  <c r="G228" i="29" s="1"/>
  <c r="G227" i="29" s="1"/>
  <c r="G226" i="29" s="1"/>
  <c r="F229" i="29"/>
  <c r="F228" i="29" s="1"/>
  <c r="F227" i="29" s="1"/>
  <c r="F226" i="29" s="1"/>
  <c r="G225" i="29"/>
  <c r="G224" i="29" s="1"/>
  <c r="G223" i="29" s="1"/>
  <c r="G222" i="29" s="1"/>
  <c r="F225" i="29"/>
  <c r="F224" i="29" s="1"/>
  <c r="F223" i="29" s="1"/>
  <c r="F222" i="29" s="1"/>
  <c r="G221" i="29"/>
  <c r="G220" i="29" s="1"/>
  <c r="G219" i="29" s="1"/>
  <c r="G218" i="29" s="1"/>
  <c r="F221" i="29"/>
  <c r="F220" i="29" s="1"/>
  <c r="F219" i="29" s="1"/>
  <c r="F218" i="29" s="1"/>
  <c r="G217" i="29"/>
  <c r="G216" i="29" s="1"/>
  <c r="G215" i="29" s="1"/>
  <c r="G214" i="29" s="1"/>
  <c r="F217" i="29"/>
  <c r="F216" i="29" s="1"/>
  <c r="F215" i="29" s="1"/>
  <c r="F214" i="29" s="1"/>
  <c r="G213" i="29"/>
  <c r="G212" i="29" s="1"/>
  <c r="G211" i="29" s="1"/>
  <c r="G210" i="29" s="1"/>
  <c r="F213" i="29"/>
  <c r="F212" i="29" s="1"/>
  <c r="F211" i="29" s="1"/>
  <c r="F210" i="29" s="1"/>
  <c r="G206" i="29"/>
  <c r="G205" i="29" s="1"/>
  <c r="G204" i="29" s="1"/>
  <c r="G203" i="29" s="1"/>
  <c r="G202" i="29" s="1"/>
  <c r="G201" i="29" s="1"/>
  <c r="F206" i="29"/>
  <c r="F205" i="29" s="1"/>
  <c r="F204" i="29" s="1"/>
  <c r="F203" i="29" s="1"/>
  <c r="F202" i="29" s="1"/>
  <c r="F201" i="29" s="1"/>
  <c r="G200" i="29"/>
  <c r="F200" i="29"/>
  <c r="G199" i="29"/>
  <c r="F199" i="29"/>
  <c r="G196" i="29"/>
  <c r="F196" i="29"/>
  <c r="G195" i="29"/>
  <c r="F195" i="29"/>
  <c r="G192" i="29"/>
  <c r="G191" i="29" s="1"/>
  <c r="G190" i="29" s="1"/>
  <c r="F192" i="29"/>
  <c r="F191" i="29" s="1"/>
  <c r="F190" i="29" s="1"/>
  <c r="G188" i="29"/>
  <c r="G189" i="29"/>
  <c r="F189" i="29"/>
  <c r="F188" i="29"/>
  <c r="G180" i="29"/>
  <c r="G179" i="29" s="1"/>
  <c r="G178" i="29" s="1"/>
  <c r="G177" i="29" s="1"/>
  <c r="F180" i="29"/>
  <c r="F179" i="29" s="1"/>
  <c r="F178" i="29" s="1"/>
  <c r="F177" i="29" s="1"/>
  <c r="G176" i="29"/>
  <c r="G175" i="29" s="1"/>
  <c r="G174" i="29" s="1"/>
  <c r="G173" i="29" s="1"/>
  <c r="F176" i="29"/>
  <c r="F175" i="29" s="1"/>
  <c r="F174" i="29" s="1"/>
  <c r="F173" i="29" s="1"/>
  <c r="G170" i="29"/>
  <c r="G169" i="29" s="1"/>
  <c r="G168" i="29" s="1"/>
  <c r="G167" i="29" s="1"/>
  <c r="F170" i="29"/>
  <c r="F169" i="29" s="1"/>
  <c r="F168" i="29" s="1"/>
  <c r="F167" i="29" s="1"/>
  <c r="G166" i="29"/>
  <c r="G165" i="29" s="1"/>
  <c r="G164" i="29" s="1"/>
  <c r="G163" i="29" s="1"/>
  <c r="F166" i="29"/>
  <c r="F165" i="29" s="1"/>
  <c r="F164" i="29" s="1"/>
  <c r="F163" i="29" s="1"/>
  <c r="G162" i="29"/>
  <c r="G161" i="29" s="1"/>
  <c r="G160" i="29" s="1"/>
  <c r="G159" i="29" s="1"/>
  <c r="F162" i="29"/>
  <c r="F161" i="29" s="1"/>
  <c r="F160" i="29" s="1"/>
  <c r="F159" i="29" s="1"/>
  <c r="G158" i="29"/>
  <c r="G157" i="29" s="1"/>
  <c r="G156" i="29" s="1"/>
  <c r="G155" i="29" s="1"/>
  <c r="F158" i="29"/>
  <c r="F157" i="29" s="1"/>
  <c r="F156" i="29" s="1"/>
  <c r="F155" i="29" s="1"/>
  <c r="G153" i="29"/>
  <c r="F153" i="29"/>
  <c r="G152" i="29"/>
  <c r="F152" i="29"/>
  <c r="G148" i="29"/>
  <c r="G149" i="29"/>
  <c r="F149" i="29"/>
  <c r="F148" i="29"/>
  <c r="G142" i="29"/>
  <c r="G141" i="29" s="1"/>
  <c r="F142" i="29"/>
  <c r="F141" i="29" s="1"/>
  <c r="G140" i="29"/>
  <c r="G139" i="29" s="1"/>
  <c r="G138" i="29" s="1"/>
  <c r="F140" i="29"/>
  <c r="F139" i="29" s="1"/>
  <c r="F138" i="29" s="1"/>
  <c r="F137" i="29"/>
  <c r="G137" i="29"/>
  <c r="G136" i="29"/>
  <c r="F136" i="29"/>
  <c r="G129" i="29"/>
  <c r="G128" i="29" s="1"/>
  <c r="G127" i="29" s="1"/>
  <c r="F129" i="29"/>
  <c r="F128" i="29" s="1"/>
  <c r="F127" i="29" s="1"/>
  <c r="F126" i="29"/>
  <c r="G126" i="29"/>
  <c r="G125" i="29"/>
  <c r="F125" i="29"/>
  <c r="G121" i="29"/>
  <c r="G120" i="29" s="1"/>
  <c r="F121" i="29"/>
  <c r="F120" i="29" s="1"/>
  <c r="G119" i="29"/>
  <c r="G118" i="29" s="1"/>
  <c r="G117" i="29" s="1"/>
  <c r="F119" i="29"/>
  <c r="F118" i="29" s="1"/>
  <c r="F117" i="29" s="1"/>
  <c r="G115" i="29"/>
  <c r="G114" i="29" s="1"/>
  <c r="G113" i="29" s="1"/>
  <c r="G112" i="29" s="1"/>
  <c r="F115" i="29"/>
  <c r="F114" i="29" s="1"/>
  <c r="F113" i="29" s="1"/>
  <c r="F112" i="29" s="1"/>
  <c r="G111" i="29"/>
  <c r="G110" i="29" s="1"/>
  <c r="G109" i="29" s="1"/>
  <c r="G108" i="29" s="1"/>
  <c r="G107" i="29" s="1"/>
  <c r="F111" i="29"/>
  <c r="F110" i="29" s="1"/>
  <c r="F109" i="29" s="1"/>
  <c r="F108" i="29" s="1"/>
  <c r="F107" i="29" s="1"/>
  <c r="G105" i="29"/>
  <c r="G104" i="29" s="1"/>
  <c r="G103" i="29" s="1"/>
  <c r="G102" i="29" s="1"/>
  <c r="G101" i="29" s="1"/>
  <c r="F105" i="29"/>
  <c r="F104" i="29" s="1"/>
  <c r="F103" i="29" s="1"/>
  <c r="F102" i="29" s="1"/>
  <c r="F101" i="29" s="1"/>
  <c r="G100" i="29"/>
  <c r="F100" i="29"/>
  <c r="G99" i="29"/>
  <c r="F99" i="29"/>
  <c r="G95" i="29"/>
  <c r="F95" i="29"/>
  <c r="G94" i="29"/>
  <c r="F94" i="29"/>
  <c r="G91" i="29"/>
  <c r="G90" i="29" s="1"/>
  <c r="G89" i="29" s="1"/>
  <c r="F91" i="29"/>
  <c r="F90" i="29" s="1"/>
  <c r="F89" i="29" s="1"/>
  <c r="F88" i="29"/>
  <c r="G88" i="29"/>
  <c r="G87" i="29"/>
  <c r="F87" i="29"/>
  <c r="G83" i="29"/>
  <c r="F83" i="29"/>
  <c r="G82" i="29"/>
  <c r="F82" i="29"/>
  <c r="G79" i="29"/>
  <c r="F79" i="29"/>
  <c r="G78" i="29"/>
  <c r="F78" i="29"/>
  <c r="G75" i="29"/>
  <c r="G74" i="29" s="1"/>
  <c r="G73" i="29" s="1"/>
  <c r="F75" i="29"/>
  <c r="F74" i="29" s="1"/>
  <c r="F73" i="29" s="1"/>
  <c r="G71" i="29"/>
  <c r="G72" i="29"/>
  <c r="F72" i="29"/>
  <c r="F71" i="29"/>
  <c r="G64" i="29"/>
  <c r="G63" i="29" s="1"/>
  <c r="G62" i="29" s="1"/>
  <c r="G61" i="29" s="1"/>
  <c r="G60" i="29" s="1"/>
  <c r="F64" i="29"/>
  <c r="F63" i="29" s="1"/>
  <c r="F62" i="29" s="1"/>
  <c r="F61" i="29" s="1"/>
  <c r="F60" i="29" s="1"/>
  <c r="G59" i="29"/>
  <c r="F59" i="29"/>
  <c r="G58" i="29"/>
  <c r="F58" i="29"/>
  <c r="G57" i="29"/>
  <c r="F57" i="29"/>
  <c r="G54" i="29"/>
  <c r="F54" i="29"/>
  <c r="G53" i="29"/>
  <c r="F53" i="29"/>
  <c r="G50" i="29"/>
  <c r="G49" i="29" s="1"/>
  <c r="G48" i="29" s="1"/>
  <c r="F50" i="29"/>
  <c r="F49" i="29" s="1"/>
  <c r="F48" i="29" s="1"/>
  <c r="F42" i="29"/>
  <c r="G42" i="29"/>
  <c r="G41" i="29"/>
  <c r="F41" i="29"/>
  <c r="G36" i="29"/>
  <c r="G35" i="29" s="1"/>
  <c r="G34" i="29" s="1"/>
  <c r="F36" i="29"/>
  <c r="F35" i="29" s="1"/>
  <c r="F34" i="29" s="1"/>
  <c r="G32" i="29"/>
  <c r="F32" i="29"/>
  <c r="G29" i="29"/>
  <c r="G28" i="29" s="1"/>
  <c r="G27" i="29" s="1"/>
  <c r="F29" i="29"/>
  <c r="F28" i="29" s="1"/>
  <c r="F27" i="29" s="1"/>
  <c r="G26" i="29"/>
  <c r="F26" i="29"/>
  <c r="G25" i="29"/>
  <c r="F25" i="29"/>
  <c r="F20" i="29"/>
  <c r="G20" i="29"/>
  <c r="G19" i="29"/>
  <c r="F19" i="29"/>
  <c r="G241" i="29"/>
  <c r="G240" i="29" s="1"/>
  <c r="G250" i="29"/>
  <c r="G249" i="29" s="1"/>
  <c r="G248" i="29" s="1"/>
  <c r="G417" i="29"/>
  <c r="G416" i="29" s="1"/>
  <c r="G415" i="29" s="1"/>
  <c r="G424" i="29"/>
  <c r="G426" i="29"/>
  <c r="G431" i="29"/>
  <c r="G430" i="29" s="1"/>
  <c r="G429" i="29" s="1"/>
  <c r="G428" i="29" s="1"/>
  <c r="G442" i="29"/>
  <c r="G441" i="29" s="1"/>
  <c r="G456" i="29"/>
  <c r="G455" i="29" s="1"/>
  <c r="G458" i="29"/>
  <c r="G476" i="29"/>
  <c r="G475" i="29" s="1"/>
  <c r="G474" i="29" s="1"/>
  <c r="G473" i="29" s="1"/>
  <c r="G485" i="29"/>
  <c r="G484" i="29" s="1"/>
  <c r="G490" i="29"/>
  <c r="G489" i="29" s="1"/>
  <c r="G488" i="29" s="1"/>
  <c r="G495" i="29"/>
  <c r="G494" i="29" s="1"/>
  <c r="G498" i="29"/>
  <c r="G497" i="29" s="1"/>
  <c r="G502" i="29"/>
  <c r="G501" i="29" s="1"/>
  <c r="G500" i="29" s="1"/>
  <c r="G508" i="29"/>
  <c r="G507" i="29" s="1"/>
  <c r="G506" i="29" s="1"/>
  <c r="G505" i="29" s="1"/>
  <c r="G536" i="29"/>
  <c r="G535" i="29" s="1"/>
  <c r="G534" i="29" s="1"/>
  <c r="G533" i="29" s="1"/>
  <c r="G532" i="29" s="1"/>
  <c r="G531" i="29" s="1"/>
  <c r="G530" i="29" s="1"/>
  <c r="G543" i="29"/>
  <c r="G542" i="29" s="1"/>
  <c r="G541" i="29" s="1"/>
  <c r="G540" i="29" s="1"/>
  <c r="G549" i="29"/>
  <c r="G548" i="29" s="1"/>
  <c r="G547" i="29" s="1"/>
  <c r="G555" i="29"/>
  <c r="G554" i="29" s="1"/>
  <c r="G558" i="29"/>
  <c r="G557" i="29" s="1"/>
  <c r="G563" i="29"/>
  <c r="G562" i="29" s="1"/>
  <c r="G568" i="29"/>
  <c r="G574" i="29"/>
  <c r="G573" i="29" s="1"/>
  <c r="G577" i="29"/>
  <c r="G576" i="29" s="1"/>
  <c r="G582" i="29"/>
  <c r="G581" i="29" s="1"/>
  <c r="G580" i="29" s="1"/>
  <c r="G579" i="29" s="1"/>
  <c r="G587" i="29"/>
  <c r="G586" i="29" s="1"/>
  <c r="G589" i="29"/>
  <c r="G593" i="29"/>
  <c r="G592" i="29" s="1"/>
  <c r="G599" i="29"/>
  <c r="G598" i="29" s="1"/>
  <c r="G597" i="29" s="1"/>
  <c r="G602" i="29"/>
  <c r="G601" i="29" s="1"/>
  <c r="G606" i="29"/>
  <c r="G605" i="29" s="1"/>
  <c r="G604" i="29" s="1"/>
  <c r="G610" i="29"/>
  <c r="G609" i="29" s="1"/>
  <c r="G608" i="29" s="1"/>
  <c r="G614" i="29"/>
  <c r="G613" i="29" s="1"/>
  <c r="G612" i="29" s="1"/>
  <c r="G622" i="29"/>
  <c r="G621" i="29" s="1"/>
  <c r="G620" i="29" s="1"/>
  <c r="G626" i="29"/>
  <c r="G625" i="29" s="1"/>
  <c r="G624" i="29" s="1"/>
  <c r="G630" i="29"/>
  <c r="G629" i="29" s="1"/>
  <c r="G628" i="29" s="1"/>
  <c r="G635" i="29"/>
  <c r="G634" i="29" s="1"/>
  <c r="G633" i="29" s="1"/>
  <c r="G632" i="29" s="1"/>
  <c r="G641" i="29"/>
  <c r="G645" i="29"/>
  <c r="G644" i="29" s="1"/>
  <c r="G643" i="29" s="1"/>
  <c r="G653" i="29"/>
  <c r="G652" i="29" s="1"/>
  <c r="G661" i="29"/>
  <c r="G660" i="29" s="1"/>
  <c r="G659" i="29" s="1"/>
  <c r="G658" i="29" s="1"/>
  <c r="G657" i="29" s="1"/>
  <c r="G656" i="29" s="1"/>
  <c r="G680" i="29"/>
  <c r="G679" i="29" s="1"/>
  <c r="G678" i="29" s="1"/>
  <c r="G687" i="29"/>
  <c r="G686" i="29" s="1"/>
  <c r="G685" i="29" s="1"/>
  <c r="G691" i="29"/>
  <c r="G690" i="29" s="1"/>
  <c r="G689" i="29" s="1"/>
  <c r="G700" i="29"/>
  <c r="G699" i="29" s="1"/>
  <c r="G697" i="29" s="1"/>
  <c r="G706" i="29"/>
  <c r="G705" i="29" s="1"/>
  <c r="G717" i="29"/>
  <c r="G716" i="29" s="1"/>
  <c r="G715" i="29" s="1"/>
  <c r="G714" i="29" s="1"/>
  <c r="G713" i="29" s="1"/>
  <c r="G712" i="29" s="1"/>
  <c r="G728" i="29"/>
  <c r="G727" i="29" s="1"/>
  <c r="G726" i="29" s="1"/>
  <c r="G734" i="29"/>
  <c r="G733" i="29" s="1"/>
  <c r="G732" i="29" s="1"/>
  <c r="G731" i="29" s="1"/>
  <c r="G730" i="29" s="1"/>
  <c r="F734" i="29"/>
  <c r="F733" i="29" s="1"/>
  <c r="F732" i="29" s="1"/>
  <c r="F731" i="29" s="1"/>
  <c r="F730" i="29" s="1"/>
  <c r="F728" i="29"/>
  <c r="F727" i="29" s="1"/>
  <c r="F726" i="29" s="1"/>
  <c r="F717" i="29"/>
  <c r="F716" i="29" s="1"/>
  <c r="F715" i="29" s="1"/>
  <c r="F714" i="29" s="1"/>
  <c r="F713" i="29" s="1"/>
  <c r="F712" i="29" s="1"/>
  <c r="F706" i="29"/>
  <c r="F705" i="29" s="1"/>
  <c r="F700" i="29"/>
  <c r="F699" i="29" s="1"/>
  <c r="F697" i="29" s="1"/>
  <c r="F691" i="29"/>
  <c r="F690" i="29" s="1"/>
  <c r="F689" i="29" s="1"/>
  <c r="F687" i="29"/>
  <c r="F686" i="29" s="1"/>
  <c r="F685" i="29" s="1"/>
  <c r="F680" i="29"/>
  <c r="F679" i="29" s="1"/>
  <c r="F678" i="29" s="1"/>
  <c r="F661" i="29"/>
  <c r="F660" i="29" s="1"/>
  <c r="F659" i="29" s="1"/>
  <c r="F658" i="29" s="1"/>
  <c r="F657" i="29" s="1"/>
  <c r="F656" i="29" s="1"/>
  <c r="F653" i="29"/>
  <c r="F652" i="29" s="1"/>
  <c r="F650" i="29" s="1"/>
  <c r="F649" i="29" s="1"/>
  <c r="F648" i="29" s="1"/>
  <c r="F646" i="29"/>
  <c r="F645" i="29"/>
  <c r="F644" i="29" s="1"/>
  <c r="F643" i="29" s="1"/>
  <c r="F635" i="29"/>
  <c r="F634" i="29" s="1"/>
  <c r="F633" i="29" s="1"/>
  <c r="F632" i="29" s="1"/>
  <c r="F630" i="29"/>
  <c r="F629" i="29" s="1"/>
  <c r="F628" i="29" s="1"/>
  <c r="F626" i="29"/>
  <c r="F625" i="29" s="1"/>
  <c r="F624" i="29" s="1"/>
  <c r="F622" i="29"/>
  <c r="F621" i="29" s="1"/>
  <c r="F620" i="29" s="1"/>
  <c r="F614" i="29"/>
  <c r="F613" i="29" s="1"/>
  <c r="F612" i="29" s="1"/>
  <c r="F610" i="29"/>
  <c r="F609" i="29" s="1"/>
  <c r="F608" i="29" s="1"/>
  <c r="F606" i="29"/>
  <c r="F605" i="29" s="1"/>
  <c r="F604" i="29" s="1"/>
  <c r="F602" i="29"/>
  <c r="F601" i="29" s="1"/>
  <c r="F599" i="29"/>
  <c r="F598" i="29" s="1"/>
  <c r="F597" i="29" s="1"/>
  <c r="F594" i="29"/>
  <c r="F590" i="29"/>
  <c r="F587" i="29"/>
  <c r="F586" i="29" s="1"/>
  <c r="F582" i="29"/>
  <c r="F581" i="29" s="1"/>
  <c r="F580" i="29" s="1"/>
  <c r="F579" i="29" s="1"/>
  <c r="F577" i="29"/>
  <c r="F576" i="29" s="1"/>
  <c r="F574" i="29"/>
  <c r="F573" i="29" s="1"/>
  <c r="F568" i="29"/>
  <c r="F563" i="29"/>
  <c r="F562" i="29" s="1"/>
  <c r="F558" i="29"/>
  <c r="F557" i="29" s="1"/>
  <c r="F555" i="29"/>
  <c r="F554" i="29" s="1"/>
  <c r="F543" i="29"/>
  <c r="F542" i="29" s="1"/>
  <c r="F541" i="29" s="1"/>
  <c r="F540" i="29" s="1"/>
  <c r="F536" i="29"/>
  <c r="F535" i="29" s="1"/>
  <c r="F534" i="29" s="1"/>
  <c r="F533" i="29" s="1"/>
  <c r="F532" i="29" s="1"/>
  <c r="F531" i="29" s="1"/>
  <c r="F530" i="29" s="1"/>
  <c r="F508" i="29"/>
  <c r="F507" i="29" s="1"/>
  <c r="F506" i="29" s="1"/>
  <c r="F505" i="29" s="1"/>
  <c r="F502" i="29"/>
  <c r="F501" i="29" s="1"/>
  <c r="F500" i="29" s="1"/>
  <c r="F498" i="29"/>
  <c r="F497" i="29" s="1"/>
  <c r="F495" i="29"/>
  <c r="F494" i="29" s="1"/>
  <c r="F490" i="29"/>
  <c r="F489" i="29" s="1"/>
  <c r="F488" i="29" s="1"/>
  <c r="F485" i="29"/>
  <c r="F484" i="29" s="1"/>
  <c r="F476" i="29"/>
  <c r="F475" i="29" s="1"/>
  <c r="F474" i="29" s="1"/>
  <c r="F473" i="29" s="1"/>
  <c r="F458" i="29"/>
  <c r="F456" i="29"/>
  <c r="F455" i="29" s="1"/>
  <c r="F437" i="29"/>
  <c r="F436" i="29" s="1"/>
  <c r="F435" i="29" s="1"/>
  <c r="F431" i="29"/>
  <c r="F430" i="29" s="1"/>
  <c r="F429" i="29" s="1"/>
  <c r="F428" i="29" s="1"/>
  <c r="F426" i="29"/>
  <c r="F424" i="29"/>
  <c r="F417" i="29"/>
  <c r="F416" i="29" s="1"/>
  <c r="F415" i="29" s="1"/>
  <c r="F250" i="29"/>
  <c r="F249" i="29" s="1"/>
  <c r="F248" i="29" s="1"/>
  <c r="F241" i="29"/>
  <c r="F240" i="29" s="1"/>
  <c r="G56" i="29" l="1"/>
  <c r="G55" i="29" s="1"/>
  <c r="G77" i="29"/>
  <c r="G76" i="29" s="1"/>
  <c r="G93" i="29"/>
  <c r="G92" i="29" s="1"/>
  <c r="G151" i="29"/>
  <c r="G150" i="29" s="1"/>
  <c r="G198" i="29"/>
  <c r="G197" i="29" s="1"/>
  <c r="F147" i="29"/>
  <c r="F146" i="29" s="1"/>
  <c r="F70" i="29"/>
  <c r="F69" i="29" s="1"/>
  <c r="F187" i="29"/>
  <c r="F186" i="29" s="1"/>
  <c r="G40" i="29"/>
  <c r="G39" i="29" s="1"/>
  <c r="G38" i="29" s="1"/>
  <c r="G124" i="29"/>
  <c r="G123" i="29" s="1"/>
  <c r="G122" i="29" s="1"/>
  <c r="F135" i="29"/>
  <c r="F134" i="29" s="1"/>
  <c r="F133" i="29" s="1"/>
  <c r="F132" i="29" s="1"/>
  <c r="F131" i="29" s="1"/>
  <c r="F130" i="29" s="1"/>
  <c r="G263" i="29"/>
  <c r="G262" i="29" s="1"/>
  <c r="G261" i="29" s="1"/>
  <c r="G260" i="29" s="1"/>
  <c r="G18" i="29"/>
  <c r="G17" i="29" s="1"/>
  <c r="G16" i="29" s="1"/>
  <c r="G15" i="29" s="1"/>
  <c r="G14" i="29" s="1"/>
  <c r="G326" i="29"/>
  <c r="G325" i="29" s="1"/>
  <c r="F487" i="29"/>
  <c r="G553" i="29"/>
  <c r="G552" i="29" s="1"/>
  <c r="F24" i="29"/>
  <c r="F23" i="29" s="1"/>
  <c r="F151" i="29"/>
  <c r="F150" i="29" s="1"/>
  <c r="F145" i="29" s="1"/>
  <c r="F572" i="29"/>
  <c r="F571" i="29" s="1"/>
  <c r="F454" i="29"/>
  <c r="F366" i="29"/>
  <c r="G147" i="29"/>
  <c r="G146" i="29" s="1"/>
  <c r="F462" i="29"/>
  <c r="F461" i="29" s="1"/>
  <c r="F567" i="29"/>
  <c r="F566" i="29" s="1"/>
  <c r="F565" i="29" s="1"/>
  <c r="G363" i="29"/>
  <c r="G362" i="29" s="1"/>
  <c r="G236" i="29"/>
  <c r="G235" i="29" s="1"/>
  <c r="F263" i="29"/>
  <c r="F262" i="29" s="1"/>
  <c r="F261" i="29" s="1"/>
  <c r="F260" i="29" s="1"/>
  <c r="F450" i="29"/>
  <c r="F449" i="29" s="1"/>
  <c r="F481" i="29"/>
  <c r="F480" i="29" s="1"/>
  <c r="F479" i="29" s="1"/>
  <c r="F478" i="29" s="1"/>
  <c r="F675" i="29"/>
  <c r="F674" i="29" s="1"/>
  <c r="F372" i="29"/>
  <c r="F371" i="29" s="1"/>
  <c r="G709" i="29"/>
  <c r="G708" i="29" s="1"/>
  <c r="G704" i="29" s="1"/>
  <c r="G703" i="29" s="1"/>
  <c r="G702" i="29" s="1"/>
  <c r="F493" i="29"/>
  <c r="F492" i="29" s="1"/>
  <c r="F709" i="29"/>
  <c r="F708" i="29" s="1"/>
  <c r="F704" i="29" s="1"/>
  <c r="F703" i="29" s="1"/>
  <c r="F702" i="29" s="1"/>
  <c r="G567" i="29"/>
  <c r="G566" i="29" s="1"/>
  <c r="G565" i="29" s="1"/>
  <c r="G487" i="29"/>
  <c r="G446" i="29"/>
  <c r="G445" i="29" s="1"/>
  <c r="F308" i="29"/>
  <c r="F423" i="29"/>
  <c r="F421" i="29" s="1"/>
  <c r="F420" i="29" s="1"/>
  <c r="F419" i="29" s="1"/>
  <c r="F467" i="29"/>
  <c r="F466" i="29" s="1"/>
  <c r="G493" i="29"/>
  <c r="G492" i="29" s="1"/>
  <c r="G462" i="29"/>
  <c r="G461" i="29" s="1"/>
  <c r="G437" i="29"/>
  <c r="G436" i="29" s="1"/>
  <c r="G435" i="29" s="1"/>
  <c r="G342" i="29"/>
  <c r="G341" i="29" s="1"/>
  <c r="G340" i="29" s="1"/>
  <c r="F363" i="29"/>
  <c r="F362" i="29" s="1"/>
  <c r="F513" i="29"/>
  <c r="F512" i="29" s="1"/>
  <c r="F511" i="29" s="1"/>
  <c r="F522" i="29"/>
  <c r="F521" i="29" s="1"/>
  <c r="F593" i="29"/>
  <c r="F592" i="29" s="1"/>
  <c r="F651" i="29"/>
  <c r="F667" i="29"/>
  <c r="F666" i="29" s="1"/>
  <c r="F665" i="29" s="1"/>
  <c r="G675" i="29"/>
  <c r="G674" i="29" s="1"/>
  <c r="G667" i="29"/>
  <c r="G666" i="29" s="1"/>
  <c r="G665" i="29" s="1"/>
  <c r="G467" i="29"/>
  <c r="G466" i="29" s="1"/>
  <c r="G454" i="29"/>
  <c r="F56" i="29"/>
  <c r="F55" i="29" s="1"/>
  <c r="F77" i="29"/>
  <c r="F76" i="29" s="1"/>
  <c r="F194" i="29"/>
  <c r="F193" i="29" s="1"/>
  <c r="F198" i="29"/>
  <c r="F197" i="29" s="1"/>
  <c r="G52" i="29"/>
  <c r="G51" i="29" s="1"/>
  <c r="F86" i="29"/>
  <c r="F85" i="29" s="1"/>
  <c r="G98" i="29"/>
  <c r="G97" i="29" s="1"/>
  <c r="G96" i="29" s="1"/>
  <c r="F124" i="29"/>
  <c r="F123" i="29" s="1"/>
  <c r="F122" i="29" s="1"/>
  <c r="G194" i="29"/>
  <c r="G193" i="29" s="1"/>
  <c r="F52" i="29"/>
  <c r="F51" i="29" s="1"/>
  <c r="F81" i="29"/>
  <c r="F80" i="29" s="1"/>
  <c r="F93" i="29"/>
  <c r="F92" i="29" s="1"/>
  <c r="F98" i="29"/>
  <c r="F97" i="29" s="1"/>
  <c r="F96" i="29" s="1"/>
  <c r="F560" i="29"/>
  <c r="F561" i="29"/>
  <c r="G572" i="29"/>
  <c r="G571" i="29" s="1"/>
  <c r="G378" i="29"/>
  <c r="G377" i="29" s="1"/>
  <c r="G522" i="29"/>
  <c r="G521" i="29" s="1"/>
  <c r="G450" i="29"/>
  <c r="G449" i="29" s="1"/>
  <c r="G352" i="29"/>
  <c r="G351" i="29" s="1"/>
  <c r="G308" i="29"/>
  <c r="F378" i="29"/>
  <c r="F377" i="29" s="1"/>
  <c r="F589" i="29"/>
  <c r="F585" i="29" s="1"/>
  <c r="F584" i="29" s="1"/>
  <c r="F641" i="29"/>
  <c r="F640" i="29"/>
  <c r="F639" i="29" s="1"/>
  <c r="F638" i="29" s="1"/>
  <c r="F637" i="29" s="1"/>
  <c r="F671" i="29"/>
  <c r="F670" i="29" s="1"/>
  <c r="G513" i="29"/>
  <c r="G512" i="29" s="1"/>
  <c r="G511" i="29" s="1"/>
  <c r="G372" i="29"/>
  <c r="G371" i="29" s="1"/>
  <c r="F326" i="29"/>
  <c r="F325" i="29" s="1"/>
  <c r="F384" i="29"/>
  <c r="F446" i="29"/>
  <c r="F445" i="29" s="1"/>
  <c r="G354" i="29"/>
  <c r="F342" i="29"/>
  <c r="F341" i="29" s="1"/>
  <c r="F340" i="29" s="1"/>
  <c r="F394" i="29"/>
  <c r="F390" i="29" s="1"/>
  <c r="F389" i="29" s="1"/>
  <c r="F442" i="29"/>
  <c r="F441" i="29" s="1"/>
  <c r="G671" i="29"/>
  <c r="G670" i="29" s="1"/>
  <c r="G550" i="29"/>
  <c r="G526" i="29"/>
  <c r="G525" i="29" s="1"/>
  <c r="G518" i="29"/>
  <c r="G517" i="29" s="1"/>
  <c r="F243" i="29"/>
  <c r="F209" i="29"/>
  <c r="F208" i="29" s="1"/>
  <c r="F172" i="29"/>
  <c r="F171" i="29" s="1"/>
  <c r="G81" i="29"/>
  <c r="G80" i="29" s="1"/>
  <c r="G116" i="29"/>
  <c r="F116" i="29"/>
  <c r="F40" i="29"/>
  <c r="F39" i="29" s="1"/>
  <c r="F38" i="29" s="1"/>
  <c r="F18" i="29"/>
  <c r="F17" i="29" s="1"/>
  <c r="F16" i="29" s="1"/>
  <c r="F15" i="29" s="1"/>
  <c r="F14" i="29" s="1"/>
  <c r="G404" i="29"/>
  <c r="G403" i="29"/>
  <c r="G561" i="29"/>
  <c r="G560" i="29"/>
  <c r="G209" i="29"/>
  <c r="G208" i="29" s="1"/>
  <c r="G651" i="29"/>
  <c r="G650" i="29"/>
  <c r="G649" i="29" s="1"/>
  <c r="G648" i="29" s="1"/>
  <c r="G243" i="29"/>
  <c r="G172" i="29"/>
  <c r="G171" i="29" s="1"/>
  <c r="G585" i="29"/>
  <c r="G584" i="29" s="1"/>
  <c r="G266" i="29"/>
  <c r="G590" i="29"/>
  <c r="G384" i="29"/>
  <c r="G337" i="29"/>
  <c r="G336" i="29" s="1"/>
  <c r="G594" i="29"/>
  <c r="G481" i="29"/>
  <c r="G480" i="29" s="1"/>
  <c r="G479" i="29" s="1"/>
  <c r="G478" i="29" s="1"/>
  <c r="G423" i="29"/>
  <c r="G366" i="29"/>
  <c r="G154" i="29"/>
  <c r="G135" i="29"/>
  <c r="G134" i="29" s="1"/>
  <c r="G133" i="29" s="1"/>
  <c r="G132" i="29" s="1"/>
  <c r="G131" i="29" s="1"/>
  <c r="G130" i="29" s="1"/>
  <c r="G86" i="29"/>
  <c r="G85" i="29" s="1"/>
  <c r="G24" i="29"/>
  <c r="G23" i="29" s="1"/>
  <c r="G646" i="29"/>
  <c r="G640" i="29"/>
  <c r="G639" i="29" s="1"/>
  <c r="G638" i="29" s="1"/>
  <c r="G394" i="29"/>
  <c r="G390" i="29" s="1"/>
  <c r="G389" i="29" s="1"/>
  <c r="G187" i="29"/>
  <c r="G186" i="29" s="1"/>
  <c r="G413" i="29"/>
  <c r="G70" i="29"/>
  <c r="G69" i="29" s="1"/>
  <c r="F154" i="29"/>
  <c r="F266" i="29"/>
  <c r="F236" i="29"/>
  <c r="F235" i="29" s="1"/>
  <c r="F353" i="29"/>
  <c r="F352" i="29" s="1"/>
  <c r="F351" i="29" s="1"/>
  <c r="F354" i="29"/>
  <c r="F550" i="29"/>
  <c r="F549" i="29"/>
  <c r="F548" i="29" s="1"/>
  <c r="F547" i="29" s="1"/>
  <c r="F412" i="29"/>
  <c r="F411" i="29" s="1"/>
  <c r="F410" i="29" s="1"/>
  <c r="F404" i="29" s="1"/>
  <c r="F518" i="29"/>
  <c r="F517" i="29" s="1"/>
  <c r="F553" i="29"/>
  <c r="F552" i="29" s="1"/>
  <c r="F526" i="29"/>
  <c r="F525" i="29" s="1"/>
  <c r="F337" i="29"/>
  <c r="F336" i="29" s="1"/>
  <c r="H22" i="28"/>
  <c r="H21" i="28" s="1"/>
  <c r="H20" i="28" s="1"/>
  <c r="H19" i="28" s="1"/>
  <c r="H26" i="28"/>
  <c r="H25" i="28" s="1"/>
  <c r="H24" i="28" s="1"/>
  <c r="H27" i="28"/>
  <c r="H35" i="28"/>
  <c r="H34" i="28" s="1"/>
  <c r="H33" i="28" s="1"/>
  <c r="H32" i="28" s="1"/>
  <c r="H40" i="28"/>
  <c r="H39" i="28" s="1"/>
  <c r="H44" i="28"/>
  <c r="H43" i="28" s="1"/>
  <c r="H49" i="28"/>
  <c r="H48" i="28" s="1"/>
  <c r="H47" i="28" s="1"/>
  <c r="H54" i="28"/>
  <c r="H53" i="28" s="1"/>
  <c r="H57" i="28"/>
  <c r="H56" i="28" s="1"/>
  <c r="H61" i="28"/>
  <c r="H60" i="28" s="1"/>
  <c r="H59" i="28" s="1"/>
  <c r="H67" i="28"/>
  <c r="H66" i="28" s="1"/>
  <c r="H65" i="28" s="1"/>
  <c r="H64" i="28" s="1"/>
  <c r="D28" i="18" s="1"/>
  <c r="H72" i="28"/>
  <c r="H71" i="28" s="1"/>
  <c r="H70" i="28" s="1"/>
  <c r="H77" i="28"/>
  <c r="H76" i="28" s="1"/>
  <c r="H81" i="28"/>
  <c r="H80" i="28" s="1"/>
  <c r="H85" i="28"/>
  <c r="H84" i="28" s="1"/>
  <c r="H93" i="28"/>
  <c r="H92" i="28" s="1"/>
  <c r="H96" i="28"/>
  <c r="H95" i="28" s="1"/>
  <c r="H106" i="28"/>
  <c r="H105" i="28" s="1"/>
  <c r="H104" i="28" s="1"/>
  <c r="H107" i="28"/>
  <c r="H112" i="28"/>
  <c r="H111" i="28" s="1"/>
  <c r="H115" i="28"/>
  <c r="H114" i="28" s="1"/>
  <c r="H120" i="28"/>
  <c r="H119" i="28" s="1"/>
  <c r="H124" i="28"/>
  <c r="H123" i="28" s="1"/>
  <c r="H122" i="28" s="1"/>
  <c r="H125" i="28"/>
  <c r="H131" i="28"/>
  <c r="H130" i="28" s="1"/>
  <c r="H134" i="28"/>
  <c r="H133" i="28" s="1"/>
  <c r="H139" i="28"/>
  <c r="H138" i="28" s="1"/>
  <c r="H137" i="28" s="1"/>
  <c r="H136" i="28" s="1"/>
  <c r="H144" i="28"/>
  <c r="H143" i="28" s="1"/>
  <c r="H146" i="28"/>
  <c r="H147" i="28"/>
  <c r="H150" i="28"/>
  <c r="H149" i="28" s="1"/>
  <c r="H151" i="28"/>
  <c r="H156" i="28"/>
  <c r="H155" i="28" s="1"/>
  <c r="H154" i="28" s="1"/>
  <c r="H157" i="28"/>
  <c r="H161" i="28"/>
  <c r="H160" i="28" s="1"/>
  <c r="H159" i="28" s="1"/>
  <c r="H162" i="28"/>
  <c r="H170" i="28"/>
  <c r="H169" i="28" s="1"/>
  <c r="H168" i="28" s="1"/>
  <c r="H167" i="28" s="1"/>
  <c r="H166" i="28" s="1"/>
  <c r="H165" i="28" s="1"/>
  <c r="H176" i="28"/>
  <c r="H175" i="28" s="1"/>
  <c r="H174" i="28" s="1"/>
  <c r="H180" i="28"/>
  <c r="H179" i="28" s="1"/>
  <c r="H184" i="28"/>
  <c r="H183" i="28" s="1"/>
  <c r="H189" i="28"/>
  <c r="H188" i="28" s="1"/>
  <c r="H187" i="28" s="1"/>
  <c r="H198" i="28"/>
  <c r="H197" i="28" s="1"/>
  <c r="H204" i="28"/>
  <c r="H206" i="28"/>
  <c r="H205" i="28" s="1"/>
  <c r="H209" i="28"/>
  <c r="H208" i="28" s="1"/>
  <c r="H214" i="28"/>
  <c r="H213" i="28" s="1"/>
  <c r="H218" i="28"/>
  <c r="H217" i="28" s="1"/>
  <c r="H221" i="28"/>
  <c r="H220" i="28" s="1"/>
  <c r="H225" i="28"/>
  <c r="H226" i="28"/>
  <c r="H229" i="28"/>
  <c r="H228" i="28" s="1"/>
  <c r="H235" i="28"/>
  <c r="H234" i="28" s="1"/>
  <c r="H239" i="28"/>
  <c r="H241" i="28"/>
  <c r="H244" i="28"/>
  <c r="H243" i="28" s="1"/>
  <c r="H250" i="28"/>
  <c r="H249" i="28" s="1"/>
  <c r="H254" i="28"/>
  <c r="H253" i="28" s="1"/>
  <c r="H257" i="28"/>
  <c r="H259" i="28"/>
  <c r="H264" i="28"/>
  <c r="H263" i="28" s="1"/>
  <c r="H267" i="28"/>
  <c r="H269" i="28"/>
  <c r="H273" i="28"/>
  <c r="H272" i="28" s="1"/>
  <c r="H271" i="28" s="1"/>
  <c r="H278" i="28"/>
  <c r="H277" i="28" s="1"/>
  <c r="H276" i="28" s="1"/>
  <c r="H282" i="28"/>
  <c r="H281" i="28" s="1"/>
  <c r="H280" i="28" s="1"/>
  <c r="H287" i="28"/>
  <c r="H286" i="28" s="1"/>
  <c r="H285" i="28" s="1"/>
  <c r="H284" i="28" s="1"/>
  <c r="H294" i="28"/>
  <c r="H296" i="28"/>
  <c r="H302" i="28"/>
  <c r="H301" i="28" s="1"/>
  <c r="H300" i="28" s="1"/>
  <c r="H307" i="28"/>
  <c r="H306" i="28" s="1"/>
  <c r="H311" i="28"/>
  <c r="H310" i="28" s="1"/>
  <c r="H315" i="28"/>
  <c r="H314" i="28" s="1"/>
  <c r="H321" i="28"/>
  <c r="H320" i="28" s="1"/>
  <c r="H323" i="28"/>
  <c r="H331" i="28"/>
  <c r="H330" i="28" s="1"/>
  <c r="H328" i="28" s="1"/>
  <c r="H327" i="28" s="1"/>
  <c r="H326" i="28" s="1"/>
  <c r="H325" i="28" s="1"/>
  <c r="H340" i="28"/>
  <c r="H339" i="28" s="1"/>
  <c r="H344" i="28"/>
  <c r="H343" i="28" s="1"/>
  <c r="H347" i="28"/>
  <c r="H346" i="28" s="1"/>
  <c r="H351" i="28"/>
  <c r="H350" i="28" s="1"/>
  <c r="H359" i="28"/>
  <c r="H358" i="28" s="1"/>
  <c r="H357" i="28" s="1"/>
  <c r="H363" i="28"/>
  <c r="H362" i="28" s="1"/>
  <c r="H361" i="28" s="1"/>
  <c r="H367" i="28"/>
  <c r="H366" i="28" s="1"/>
  <c r="H365" i="28" s="1"/>
  <c r="H371" i="28"/>
  <c r="H370" i="28" s="1"/>
  <c r="H369" i="28" s="1"/>
  <c r="H375" i="28"/>
  <c r="H374" i="28" s="1"/>
  <c r="H373" i="28" s="1"/>
  <c r="H379" i="28"/>
  <c r="H378" i="28" s="1"/>
  <c r="H377" i="28" s="1"/>
  <c r="D34" i="18" s="1"/>
  <c r="H386" i="28"/>
  <c r="H385" i="28" s="1"/>
  <c r="H384" i="28" s="1"/>
  <c r="H383" i="28" s="1"/>
  <c r="H395" i="28"/>
  <c r="H394" i="28" s="1"/>
  <c r="H399" i="28"/>
  <c r="H398" i="28" s="1"/>
  <c r="H402" i="28"/>
  <c r="H401" i="28" s="1"/>
  <c r="H406" i="28"/>
  <c r="H405" i="28" s="1"/>
  <c r="H412" i="28"/>
  <c r="H411" i="28" s="1"/>
  <c r="H410" i="28" s="1"/>
  <c r="H409" i="28" s="1"/>
  <c r="H418" i="28"/>
  <c r="H417" i="28" s="1"/>
  <c r="H416" i="28" s="1"/>
  <c r="H415" i="28" s="1"/>
  <c r="H414" i="28" s="1"/>
  <c r="H425" i="28"/>
  <c r="H424" i="28" s="1"/>
  <c r="H423" i="28" s="1"/>
  <c r="H422" i="28" s="1"/>
  <c r="H421" i="28" s="1"/>
  <c r="H420" i="28" s="1"/>
  <c r="H433" i="28"/>
  <c r="G725" i="29" s="1"/>
  <c r="G724" i="29" s="1"/>
  <c r="G723" i="29" s="1"/>
  <c r="G722" i="29" s="1"/>
  <c r="G721" i="29" s="1"/>
  <c r="G720" i="29" s="1"/>
  <c r="G719" i="29" s="1"/>
  <c r="H436" i="28"/>
  <c r="H435" i="28" s="1"/>
  <c r="H434" i="28" s="1"/>
  <c r="H442" i="28"/>
  <c r="H441" i="28" s="1"/>
  <c r="H440" i="28" s="1"/>
  <c r="H439" i="28" s="1"/>
  <c r="H438" i="28" s="1"/>
  <c r="H449" i="28"/>
  <c r="H448" i="28" s="1"/>
  <c r="H447" i="28" s="1"/>
  <c r="H455" i="28"/>
  <c r="G46" i="29" s="1"/>
  <c r="H456" i="28"/>
  <c r="G47" i="29" s="1"/>
  <c r="H458" i="28"/>
  <c r="H457" i="28" s="1"/>
  <c r="H461" i="28"/>
  <c r="H460" i="28" s="1"/>
  <c r="H465" i="28"/>
  <c r="H464" i="28" s="1"/>
  <c r="H472" i="28"/>
  <c r="H471" i="28" s="1"/>
  <c r="H470" i="28" s="1"/>
  <c r="H469" i="28" s="1"/>
  <c r="H476" i="28"/>
  <c r="H475" i="28" s="1"/>
  <c r="H474" i="28" s="1"/>
  <c r="H482" i="28"/>
  <c r="H481" i="28" s="1"/>
  <c r="H480" i="28" s="1"/>
  <c r="H479" i="28" s="1"/>
  <c r="H488" i="28"/>
  <c r="H487" i="28" s="1"/>
  <c r="H486" i="28" s="1"/>
  <c r="H485" i="28" s="1"/>
  <c r="H492" i="28"/>
  <c r="H491" i="28" s="1"/>
  <c r="H490" i="28" s="1"/>
  <c r="H496" i="28"/>
  <c r="H494" i="28" s="1"/>
  <c r="H500" i="28"/>
  <c r="H499" i="28" s="1"/>
  <c r="H504" i="28"/>
  <c r="H503" i="28" s="1"/>
  <c r="H511" i="28"/>
  <c r="H510" i="28" s="1"/>
  <c r="H515" i="28"/>
  <c r="H514" i="28" s="1"/>
  <c r="H521" i="28"/>
  <c r="H520" i="28" s="1"/>
  <c r="H525" i="28"/>
  <c r="H524" i="28" s="1"/>
  <c r="H531" i="28"/>
  <c r="H530" i="28" s="1"/>
  <c r="H529" i="28" s="1"/>
  <c r="H535" i="28"/>
  <c r="H534" i="28" s="1"/>
  <c r="H533" i="28" s="1"/>
  <c r="H539" i="28"/>
  <c r="H538" i="28" s="1"/>
  <c r="H537" i="28" s="1"/>
  <c r="H543" i="28"/>
  <c r="H542" i="28" s="1"/>
  <c r="H541" i="28" s="1"/>
  <c r="H549" i="28"/>
  <c r="H548" i="28" s="1"/>
  <c r="H547" i="28" s="1"/>
  <c r="H553" i="28"/>
  <c r="H552" i="28" s="1"/>
  <c r="H551" i="28" s="1"/>
  <c r="H560" i="28"/>
  <c r="H559" i="28" s="1"/>
  <c r="H558" i="28" s="1"/>
  <c r="H557" i="28" s="1"/>
  <c r="H556" i="28" s="1"/>
  <c r="H567" i="28"/>
  <c r="H566" i="28" s="1"/>
  <c r="H570" i="28"/>
  <c r="H569" i="28" s="1"/>
  <c r="H575" i="28"/>
  <c r="H574" i="28" s="1"/>
  <c r="H573" i="28" s="1"/>
  <c r="H579" i="28"/>
  <c r="H578" i="28" s="1"/>
  <c r="H577" i="28" s="1"/>
  <c r="H583" i="28"/>
  <c r="H582" i="28" s="1"/>
  <c r="H581" i="28" s="1"/>
  <c r="H587" i="28"/>
  <c r="H586" i="28" s="1"/>
  <c r="H585" i="28" s="1"/>
  <c r="H592" i="28"/>
  <c r="H591" i="28" s="1"/>
  <c r="H590" i="28" s="1"/>
  <c r="H589" i="28" s="1"/>
  <c r="D50" i="18" s="1"/>
  <c r="H598" i="28"/>
  <c r="H597" i="28" s="1"/>
  <c r="H596" i="28" s="1"/>
  <c r="H602" i="28"/>
  <c r="H601" i="28" s="1"/>
  <c r="H600" i="28" s="1"/>
  <c r="H606" i="28"/>
  <c r="H605" i="28" s="1"/>
  <c r="H604" i="28" s="1"/>
  <c r="H612" i="28"/>
  <c r="H616" i="28"/>
  <c r="H623" i="28"/>
  <c r="G294" i="29" s="1"/>
  <c r="G292" i="29" s="1"/>
  <c r="G291" i="29" s="1"/>
  <c r="G290" i="29" s="1"/>
  <c r="G289" i="29" s="1"/>
  <c r="H635" i="28"/>
  <c r="H634" i="28" s="1"/>
  <c r="H633" i="28" s="1"/>
  <c r="H639" i="28"/>
  <c r="H638" i="28" s="1"/>
  <c r="H643" i="28"/>
  <c r="H642" i="28" s="1"/>
  <c r="H641" i="28" s="1"/>
  <c r="H648" i="28"/>
  <c r="H654" i="28"/>
  <c r="H653" i="28" s="1"/>
  <c r="H652" i="28" s="1"/>
  <c r="H651" i="28" s="1"/>
  <c r="H650" i="28" s="1"/>
  <c r="H659" i="28"/>
  <c r="H658" i="28" s="1"/>
  <c r="H664" i="28"/>
  <c r="H663" i="28" s="1"/>
  <c r="H673" i="28"/>
  <c r="H672" i="28" s="1"/>
  <c r="H671" i="28" s="1"/>
  <c r="H670" i="28" s="1"/>
  <c r="H669" i="28" s="1"/>
  <c r="H668" i="28" s="1"/>
  <c r="H667" i="28" s="1"/>
  <c r="H680" i="28"/>
  <c r="H679" i="28" s="1"/>
  <c r="H678" i="28" s="1"/>
  <c r="H683" i="28"/>
  <c r="H682" i="28" s="1"/>
  <c r="H687" i="28"/>
  <c r="H686" i="28" s="1"/>
  <c r="H685" i="28" s="1"/>
  <c r="H691" i="28"/>
  <c r="H690" i="28" s="1"/>
  <c r="H689" i="28" s="1"/>
  <c r="H695" i="28"/>
  <c r="H694" i="28" s="1"/>
  <c r="H693" i="28" s="1"/>
  <c r="H700" i="28"/>
  <c r="H703" i="28"/>
  <c r="H702" i="28" s="1"/>
  <c r="H701" i="28" s="1"/>
  <c r="H707" i="28"/>
  <c r="H706" i="28" s="1"/>
  <c r="H705" i="28" s="1"/>
  <c r="H711" i="28"/>
  <c r="H710" i="28" s="1"/>
  <c r="H709" i="28" s="1"/>
  <c r="H716" i="28"/>
  <c r="H715" i="28" s="1"/>
  <c r="H714" i="28" s="1"/>
  <c r="H713" i="28" s="1"/>
  <c r="H723" i="28"/>
  <c r="H722" i="28" s="1"/>
  <c r="H721" i="28" s="1"/>
  <c r="H727" i="28"/>
  <c r="H726" i="28" s="1"/>
  <c r="H725" i="28" s="1"/>
  <c r="H732" i="28"/>
  <c r="G696" i="29" s="1"/>
  <c r="G695" i="29" s="1"/>
  <c r="G694" i="29" s="1"/>
  <c r="G693" i="29" s="1"/>
  <c r="G684" i="29" s="1"/>
  <c r="G683" i="29" s="1"/>
  <c r="G682" i="29" s="1"/>
  <c r="H736" i="28"/>
  <c r="H735" i="28" s="1"/>
  <c r="H733" i="28" s="1"/>
  <c r="H744" i="28"/>
  <c r="H743" i="28" s="1"/>
  <c r="H742" i="28" s="1"/>
  <c r="H741" i="28" s="1"/>
  <c r="H740" i="28" s="1"/>
  <c r="H750" i="28"/>
  <c r="H749" i="28" s="1"/>
  <c r="H754" i="28"/>
  <c r="H753" i="28" s="1"/>
  <c r="H759" i="28"/>
  <c r="H761" i="28"/>
  <c r="H760" i="28" s="1"/>
  <c r="H768" i="28"/>
  <c r="H767" i="28" s="1"/>
  <c r="H772" i="28"/>
  <c r="H771" i="28" s="1"/>
  <c r="H775" i="28"/>
  <c r="H774" i="28" s="1"/>
  <c r="G775" i="28"/>
  <c r="G774" i="28" s="1"/>
  <c r="G772" i="28"/>
  <c r="G771" i="28" s="1"/>
  <c r="G768" i="28"/>
  <c r="G767" i="28" s="1"/>
  <c r="G761" i="28"/>
  <c r="G760" i="28" s="1"/>
  <c r="G759" i="28"/>
  <c r="F33" i="29" s="1"/>
  <c r="F31" i="29" s="1"/>
  <c r="F30" i="29" s="1"/>
  <c r="G757" i="28"/>
  <c r="G756" i="28" s="1"/>
  <c r="G754" i="28"/>
  <c r="G753" i="28" s="1"/>
  <c r="G750" i="28"/>
  <c r="G749" i="28" s="1"/>
  <c r="G744" i="28"/>
  <c r="G743" i="28" s="1"/>
  <c r="G742" i="28" s="1"/>
  <c r="G741" i="28" s="1"/>
  <c r="G740" i="28" s="1"/>
  <c r="G736" i="28"/>
  <c r="G735" i="28" s="1"/>
  <c r="G733" i="28" s="1"/>
  <c r="G732" i="28"/>
  <c r="G727" i="28"/>
  <c r="G726" i="28" s="1"/>
  <c r="G725" i="28" s="1"/>
  <c r="G723" i="28"/>
  <c r="G722" i="28" s="1"/>
  <c r="G721" i="28" s="1"/>
  <c r="G716" i="28"/>
  <c r="G715" i="28" s="1"/>
  <c r="G714" i="28" s="1"/>
  <c r="G713" i="28" s="1"/>
  <c r="G711" i="28"/>
  <c r="G710" i="28" s="1"/>
  <c r="G709" i="28" s="1"/>
  <c r="G707" i="28"/>
  <c r="G706" i="28" s="1"/>
  <c r="G705" i="28" s="1"/>
  <c r="G703" i="28"/>
  <c r="G702" i="28" s="1"/>
  <c r="G701" i="28" s="1"/>
  <c r="G700" i="28"/>
  <c r="F619" i="29" s="1"/>
  <c r="F618" i="29" s="1"/>
  <c r="F617" i="29" s="1"/>
  <c r="F616" i="29" s="1"/>
  <c r="F596" i="29" s="1"/>
  <c r="G699" i="28"/>
  <c r="G698" i="28" s="1"/>
  <c r="G697" i="28" s="1"/>
  <c r="G695" i="28"/>
  <c r="G694" i="28" s="1"/>
  <c r="G693" i="28" s="1"/>
  <c r="G691" i="28"/>
  <c r="G690" i="28" s="1"/>
  <c r="G689" i="28" s="1"/>
  <c r="G687" i="28"/>
  <c r="G686" i="28" s="1"/>
  <c r="G685" i="28" s="1"/>
  <c r="G683" i="28"/>
  <c r="G682" i="28" s="1"/>
  <c r="G680" i="28"/>
  <c r="G679" i="28" s="1"/>
  <c r="G678" i="28" s="1"/>
  <c r="G673" i="28"/>
  <c r="G672" i="28"/>
  <c r="G671" i="28" s="1"/>
  <c r="G670" i="28" s="1"/>
  <c r="G669" i="28" s="1"/>
  <c r="G668" i="28" s="1"/>
  <c r="G667" i="28" s="1"/>
  <c r="G664" i="28"/>
  <c r="G663" i="28" s="1"/>
  <c r="G659" i="28"/>
  <c r="G658" i="28" s="1"/>
  <c r="G654" i="28"/>
  <c r="G653" i="28" s="1"/>
  <c r="G652" i="28"/>
  <c r="G651" i="28" s="1"/>
  <c r="G650" i="28" s="1"/>
  <c r="G648" i="28"/>
  <c r="G643" i="28"/>
  <c r="G642" i="28" s="1"/>
  <c r="G641" i="28" s="1"/>
  <c r="G639" i="28"/>
  <c r="G638" i="28" s="1"/>
  <c r="G635" i="28"/>
  <c r="G634" i="28" s="1"/>
  <c r="G633" i="28" s="1"/>
  <c r="G623" i="28"/>
  <c r="G616" i="28"/>
  <c r="G612" i="28"/>
  <c r="G606" i="28"/>
  <c r="G605" i="28" s="1"/>
  <c r="G604" i="28" s="1"/>
  <c r="G602" i="28"/>
  <c r="G601" i="28" s="1"/>
  <c r="G600" i="28" s="1"/>
  <c r="G598" i="28"/>
  <c r="G597" i="28" s="1"/>
  <c r="G596" i="28" s="1"/>
  <c r="G592" i="28"/>
  <c r="G591" i="28" s="1"/>
  <c r="G590" i="28" s="1"/>
  <c r="G589" i="28" s="1"/>
  <c r="C50" i="18" s="1"/>
  <c r="G587" i="28"/>
  <c r="G586" i="28" s="1"/>
  <c r="G585" i="28" s="1"/>
  <c r="G583" i="28"/>
  <c r="G582" i="28" s="1"/>
  <c r="G581" i="28" s="1"/>
  <c r="G579" i="28"/>
  <c r="G578" i="28" s="1"/>
  <c r="G577" i="28" s="1"/>
  <c r="G575" i="28"/>
  <c r="G574" i="28" s="1"/>
  <c r="G573" i="28" s="1"/>
  <c r="G570" i="28"/>
  <c r="G569" i="28" s="1"/>
  <c r="G567" i="28"/>
  <c r="G566" i="28" s="1"/>
  <c r="G560" i="28"/>
  <c r="G559" i="28" s="1"/>
  <c r="G558" i="28" s="1"/>
  <c r="G557" i="28" s="1"/>
  <c r="G556" i="28" s="1"/>
  <c r="G553" i="28"/>
  <c r="G552" i="28" s="1"/>
  <c r="G551" i="28" s="1"/>
  <c r="G549" i="28"/>
  <c r="G548" i="28" s="1"/>
  <c r="G547" i="28" s="1"/>
  <c r="G543" i="28"/>
  <c r="G542" i="28" s="1"/>
  <c r="G541" i="28" s="1"/>
  <c r="G539" i="28"/>
  <c r="G538" i="28" s="1"/>
  <c r="G537" i="28" s="1"/>
  <c r="G535" i="28"/>
  <c r="G534" i="28" s="1"/>
  <c r="G533" i="28" s="1"/>
  <c r="G531" i="28"/>
  <c r="G530" i="28" s="1"/>
  <c r="G529" i="28" s="1"/>
  <c r="G525" i="28"/>
  <c r="G524" i="28" s="1"/>
  <c r="G521" i="28"/>
  <c r="G520" i="28" s="1"/>
  <c r="G515" i="28"/>
  <c r="G514" i="28" s="1"/>
  <c r="G511" i="28"/>
  <c r="G510" i="28" s="1"/>
  <c r="G504" i="28"/>
  <c r="G500" i="28"/>
  <c r="G499" i="28" s="1"/>
  <c r="G496" i="28"/>
  <c r="G494" i="28" s="1"/>
  <c r="G492" i="28"/>
  <c r="G491" i="28" s="1"/>
  <c r="G490" i="28" s="1"/>
  <c r="G488" i="28"/>
  <c r="G487" i="28" s="1"/>
  <c r="G486" i="28" s="1"/>
  <c r="G485" i="28" s="1"/>
  <c r="G482" i="28"/>
  <c r="G481" i="28" s="1"/>
  <c r="G480" i="28" s="1"/>
  <c r="G479" i="28" s="1"/>
  <c r="G476" i="28"/>
  <c r="G475" i="28" s="1"/>
  <c r="G474" i="28" s="1"/>
  <c r="G472" i="28"/>
  <c r="G471" i="28" s="1"/>
  <c r="G470" i="28" s="1"/>
  <c r="G469" i="28" s="1"/>
  <c r="G465" i="28"/>
  <c r="G464" i="28" s="1"/>
  <c r="G461" i="28"/>
  <c r="G460" i="28" s="1"/>
  <c r="G458" i="28"/>
  <c r="G457" i="28" s="1"/>
  <c r="G456" i="28"/>
  <c r="F47" i="29" s="1"/>
  <c r="G455" i="28"/>
  <c r="F46" i="29" s="1"/>
  <c r="G449" i="28"/>
  <c r="G448" i="28" s="1"/>
  <c r="G447" i="28" s="1"/>
  <c r="G442" i="28"/>
  <c r="G441" i="28" s="1"/>
  <c r="G440" i="28" s="1"/>
  <c r="G439" i="28" s="1"/>
  <c r="G438" i="28" s="1"/>
  <c r="G436" i="28"/>
  <c r="G435" i="28" s="1"/>
  <c r="G434" i="28" s="1"/>
  <c r="G433" i="28"/>
  <c r="F725" i="29" s="1"/>
  <c r="F724" i="29" s="1"/>
  <c r="F723" i="29" s="1"/>
  <c r="F722" i="29" s="1"/>
  <c r="F721" i="29" s="1"/>
  <c r="F720" i="29" s="1"/>
  <c r="F719" i="29" s="1"/>
  <c r="G425" i="28"/>
  <c r="G424" i="28" s="1"/>
  <c r="G423" i="28" s="1"/>
  <c r="G422" i="28" s="1"/>
  <c r="G421" i="28" s="1"/>
  <c r="G420" i="28" s="1"/>
  <c r="G418" i="28"/>
  <c r="G417" i="28" s="1"/>
  <c r="G416" i="28" s="1"/>
  <c r="G415" i="28" s="1"/>
  <c r="G414" i="28" s="1"/>
  <c r="G412" i="28"/>
  <c r="G411" i="28" s="1"/>
  <c r="G410" i="28" s="1"/>
  <c r="G409" i="28" s="1"/>
  <c r="G406" i="28"/>
  <c r="G405" i="28" s="1"/>
  <c r="G402" i="28"/>
  <c r="G401" i="28" s="1"/>
  <c r="G399" i="28"/>
  <c r="G398" i="28" s="1"/>
  <c r="G395" i="28"/>
  <c r="G394" i="28" s="1"/>
  <c r="G386" i="28"/>
  <c r="G385" i="28" s="1"/>
  <c r="G384" i="28" s="1"/>
  <c r="G383" i="28" s="1"/>
  <c r="G379" i="28"/>
  <c r="G378" i="28" s="1"/>
  <c r="G377" i="28" s="1"/>
  <c r="C34" i="18" s="1"/>
  <c r="G375" i="28"/>
  <c r="G374" i="28" s="1"/>
  <c r="G373" i="28" s="1"/>
  <c r="G371" i="28"/>
  <c r="G370" i="28" s="1"/>
  <c r="G369" i="28" s="1"/>
  <c r="G367" i="28"/>
  <c r="G366" i="28" s="1"/>
  <c r="G365" i="28" s="1"/>
  <c r="G363" i="28"/>
  <c r="G362" i="28" s="1"/>
  <c r="G361" i="28" s="1"/>
  <c r="G359" i="28"/>
  <c r="G358" i="28" s="1"/>
  <c r="G357" i="28" s="1"/>
  <c r="G351" i="28"/>
  <c r="G350" i="28" s="1"/>
  <c r="G347" i="28"/>
  <c r="G346" i="28" s="1"/>
  <c r="G344" i="28"/>
  <c r="G343" i="28" s="1"/>
  <c r="G340" i="28"/>
  <c r="G339" i="28" s="1"/>
  <c r="G331" i="28"/>
  <c r="G330" i="28" s="1"/>
  <c r="G329" i="28" s="1"/>
  <c r="G323" i="28"/>
  <c r="G321" i="28"/>
  <c r="G320" i="28" s="1"/>
  <c r="G315" i="28"/>
  <c r="G314" i="28" s="1"/>
  <c r="G311" i="28"/>
  <c r="G310" i="28" s="1"/>
  <c r="G307" i="28"/>
  <c r="G306" i="28" s="1"/>
  <c r="G302" i="28"/>
  <c r="G301" i="28" s="1"/>
  <c r="G300" i="28" s="1"/>
  <c r="G296" i="28"/>
  <c r="G294" i="28"/>
  <c r="G287" i="28"/>
  <c r="G286" i="28" s="1"/>
  <c r="G285" i="28" s="1"/>
  <c r="G284" i="28" s="1"/>
  <c r="G282" i="28"/>
  <c r="G281" i="28" s="1"/>
  <c r="G280" i="28" s="1"/>
  <c r="G278" i="28"/>
  <c r="G277" i="28" s="1"/>
  <c r="G276" i="28" s="1"/>
  <c r="G273" i="28"/>
  <c r="G272" i="28" s="1"/>
  <c r="G271" i="28" s="1"/>
  <c r="G269" i="28"/>
  <c r="G267" i="28"/>
  <c r="G264" i="28"/>
  <c r="G263" i="28" s="1"/>
  <c r="G259" i="28"/>
  <c r="G257" i="28"/>
  <c r="G254" i="28"/>
  <c r="G253" i="28" s="1"/>
  <c r="G250" i="28"/>
  <c r="G249" i="28" s="1"/>
  <c r="G244" i="28"/>
  <c r="G243" i="28" s="1"/>
  <c r="G241" i="28"/>
  <c r="G239" i="28"/>
  <c r="F332" i="29"/>
  <c r="F330" i="29" s="1"/>
  <c r="F329" i="29" s="1"/>
  <c r="C28" i="18"/>
  <c r="H565" i="28" l="1"/>
  <c r="H564" i="28" s="1"/>
  <c r="G637" i="28"/>
  <c r="F45" i="29"/>
  <c r="F44" i="29" s="1"/>
  <c r="G145" i="29"/>
  <c r="G293" i="28"/>
  <c r="G292" i="28" s="1"/>
  <c r="G84" i="29"/>
  <c r="F185" i="29"/>
  <c r="F184" i="29" s="1"/>
  <c r="F183" i="29" s="1"/>
  <c r="F182" i="29" s="1"/>
  <c r="G432" i="28"/>
  <c r="G431" i="28" s="1"/>
  <c r="G430" i="28" s="1"/>
  <c r="G429" i="28" s="1"/>
  <c r="G428" i="28" s="1"/>
  <c r="G427" i="28" s="1"/>
  <c r="G234" i="29"/>
  <c r="H382" i="28"/>
  <c r="H381" i="28" s="1"/>
  <c r="D35" i="18"/>
  <c r="G647" i="28"/>
  <c r="G646" i="28" s="1"/>
  <c r="F319" i="29"/>
  <c r="F318" i="29" s="1"/>
  <c r="F317" i="29" s="1"/>
  <c r="H757" i="28"/>
  <c r="H756" i="28" s="1"/>
  <c r="H748" i="28" s="1"/>
  <c r="H747" i="28" s="1"/>
  <c r="H739" i="28" s="1"/>
  <c r="H738" i="28" s="1"/>
  <c r="G33" i="29"/>
  <c r="G31" i="29" s="1"/>
  <c r="G30" i="29" s="1"/>
  <c r="G22" i="29" s="1"/>
  <c r="G21" i="29" s="1"/>
  <c r="H647" i="28"/>
  <c r="H646" i="28" s="1"/>
  <c r="H645" i="28" s="1"/>
  <c r="G319" i="29"/>
  <c r="G318" i="29" s="1"/>
  <c r="G317" i="29" s="1"/>
  <c r="G657" i="28"/>
  <c r="G656" i="28" s="1"/>
  <c r="G649" i="28" s="1"/>
  <c r="H699" i="28"/>
  <c r="H698" i="28" s="1"/>
  <c r="H697" i="28" s="1"/>
  <c r="H677" i="28" s="1"/>
  <c r="G619" i="29"/>
  <c r="G618" i="29" s="1"/>
  <c r="G617" i="29" s="1"/>
  <c r="G616" i="29" s="1"/>
  <c r="G596" i="29" s="1"/>
  <c r="H621" i="28"/>
  <c r="H620" i="28" s="1"/>
  <c r="H619" i="28" s="1"/>
  <c r="H618" i="28" s="1"/>
  <c r="D60" i="18" s="1"/>
  <c r="G45" i="29"/>
  <c r="G44" i="29" s="1"/>
  <c r="G43" i="29" s="1"/>
  <c r="G37" i="29" s="1"/>
  <c r="H91" i="28"/>
  <c r="H90" i="28" s="1"/>
  <c r="H89" i="28" s="1"/>
  <c r="D31" i="18" s="1"/>
  <c r="G382" i="28"/>
  <c r="G381" i="28" s="1"/>
  <c r="C35" i="18"/>
  <c r="H731" i="28"/>
  <c r="H730" i="28" s="1"/>
  <c r="H729" i="28" s="1"/>
  <c r="H454" i="28"/>
  <c r="H453" i="28" s="1"/>
  <c r="H452" i="28" s="1"/>
  <c r="H446" i="28" s="1"/>
  <c r="H202" i="28"/>
  <c r="H201" i="28" s="1"/>
  <c r="H196" i="28" s="1"/>
  <c r="G332" i="29"/>
  <c r="G330" i="29" s="1"/>
  <c r="G329" i="29" s="1"/>
  <c r="G324" i="29" s="1"/>
  <c r="G323" i="29" s="1"/>
  <c r="G322" i="29" s="1"/>
  <c r="G321" i="29" s="1"/>
  <c r="C30" i="18"/>
  <c r="G621" i="28"/>
  <c r="G620" i="28" s="1"/>
  <c r="G619" i="28" s="1"/>
  <c r="G618" i="28" s="1"/>
  <c r="C60" i="18" s="1"/>
  <c r="F294" i="29"/>
  <c r="F292" i="29" s="1"/>
  <c r="F291" i="29" s="1"/>
  <c r="F290" i="29" s="1"/>
  <c r="F289" i="29" s="1"/>
  <c r="G731" i="28"/>
  <c r="G730" i="28" s="1"/>
  <c r="G729" i="28" s="1"/>
  <c r="G720" i="28" s="1"/>
  <c r="F696" i="29"/>
  <c r="F695" i="29" s="1"/>
  <c r="F694" i="29" s="1"/>
  <c r="F693" i="29" s="1"/>
  <c r="F684" i="29" s="1"/>
  <c r="F683" i="29" s="1"/>
  <c r="F682" i="29" s="1"/>
  <c r="H432" i="28"/>
  <c r="H431" i="28" s="1"/>
  <c r="H430" i="28" s="1"/>
  <c r="H429" i="28" s="1"/>
  <c r="H428" i="28" s="1"/>
  <c r="H427" i="28" s="1"/>
  <c r="D30" i="18"/>
  <c r="G460" i="29"/>
  <c r="G440" i="29"/>
  <c r="G434" i="29" s="1"/>
  <c r="F43" i="29"/>
  <c r="F37" i="29" s="1"/>
  <c r="G664" i="29"/>
  <c r="G663" i="29" s="1"/>
  <c r="G655" i="29" s="1"/>
  <c r="F460" i="29"/>
  <c r="F22" i="29"/>
  <c r="F21" i="29" s="1"/>
  <c r="F361" i="29"/>
  <c r="G509" i="28"/>
  <c r="G508" i="28" s="1"/>
  <c r="G507" i="28" s="1"/>
  <c r="G506" i="28" s="1"/>
  <c r="H293" i="28"/>
  <c r="H291" i="28" s="1"/>
  <c r="H290" i="28" s="1"/>
  <c r="H289" i="28" s="1"/>
  <c r="D21" i="18" s="1"/>
  <c r="G256" i="28"/>
  <c r="G248" i="28" s="1"/>
  <c r="G565" i="28"/>
  <c r="G564" i="28" s="1"/>
  <c r="G766" i="28"/>
  <c r="G765" i="28" s="1"/>
  <c r="G764" i="28" s="1"/>
  <c r="G763" i="28" s="1"/>
  <c r="G393" i="28"/>
  <c r="G392" i="28" s="1"/>
  <c r="G391" i="28" s="1"/>
  <c r="G519" i="28"/>
  <c r="G319" i="28"/>
  <c r="H766" i="28"/>
  <c r="H765" i="28" s="1"/>
  <c r="H764" i="28" s="1"/>
  <c r="H763" i="28" s="1"/>
  <c r="H519" i="28"/>
  <c r="H305" i="28"/>
  <c r="G546" i="29"/>
  <c r="G288" i="29"/>
  <c r="G287" i="29" s="1"/>
  <c r="G286" i="29" s="1"/>
  <c r="G285" i="29" s="1"/>
  <c r="H224" i="28"/>
  <c r="H223" i="28" s="1"/>
  <c r="C31" i="18"/>
  <c r="F106" i="29"/>
  <c r="G305" i="28"/>
  <c r="G498" i="28"/>
  <c r="G484" i="28" s="1"/>
  <c r="H173" i="28"/>
  <c r="H172" i="28" s="1"/>
  <c r="F84" i="29"/>
  <c r="G748" i="28"/>
  <c r="G747" i="28" s="1"/>
  <c r="G739" i="28" s="1"/>
  <c r="G738" i="28" s="1"/>
  <c r="G238" i="28"/>
  <c r="G233" i="28" s="1"/>
  <c r="G232" i="28" s="1"/>
  <c r="G266" i="28"/>
  <c r="G262" i="28" s="1"/>
  <c r="G261" i="28" s="1"/>
  <c r="G338" i="28"/>
  <c r="G337" i="28" s="1"/>
  <c r="G495" i="28"/>
  <c r="G546" i="28"/>
  <c r="F570" i="29"/>
  <c r="F546" i="29"/>
  <c r="F440" i="29"/>
  <c r="F434" i="29" s="1"/>
  <c r="G361" i="29"/>
  <c r="F664" i="29"/>
  <c r="F472" i="29"/>
  <c r="F471" i="29" s="1"/>
  <c r="G472" i="29"/>
  <c r="G471" i="29" s="1"/>
  <c r="F68" i="29"/>
  <c r="F67" i="29" s="1"/>
  <c r="F66" i="29" s="1"/>
  <c r="G376" i="29"/>
  <c r="F516" i="29"/>
  <c r="F510" i="29" s="1"/>
  <c r="F504" i="29" s="1"/>
  <c r="F422" i="29"/>
  <c r="G185" i="29"/>
  <c r="G184" i="29" s="1"/>
  <c r="G183" i="29" s="1"/>
  <c r="G182" i="29" s="1"/>
  <c r="G516" i="29"/>
  <c r="G510" i="29" s="1"/>
  <c r="G504" i="29" s="1"/>
  <c r="G356" i="28"/>
  <c r="H528" i="28"/>
  <c r="D48" i="18" s="1"/>
  <c r="G595" i="28"/>
  <c r="C56" i="18" s="1"/>
  <c r="H546" i="28"/>
  <c r="H611" i="28"/>
  <c r="H610" i="28" s="1"/>
  <c r="H609" i="28" s="1"/>
  <c r="G284" i="29"/>
  <c r="G283" i="29" s="1"/>
  <c r="G282" i="29" s="1"/>
  <c r="G281" i="29" s="1"/>
  <c r="G528" i="28"/>
  <c r="C48" i="18" s="1"/>
  <c r="G611" i="28"/>
  <c r="G610" i="28" s="1"/>
  <c r="G609" i="28" s="1"/>
  <c r="F284" i="29"/>
  <c r="F283" i="29" s="1"/>
  <c r="F282" i="29" s="1"/>
  <c r="F281" i="29" s="1"/>
  <c r="H615" i="28"/>
  <c r="H614" i="28" s="1"/>
  <c r="G615" i="28"/>
  <c r="G614" i="28" s="1"/>
  <c r="F288" i="29"/>
  <c r="F287" i="29" s="1"/>
  <c r="F286" i="29" s="1"/>
  <c r="F285" i="29" s="1"/>
  <c r="F234" i="29"/>
  <c r="F403" i="29"/>
  <c r="F376" i="29"/>
  <c r="G637" i="29"/>
  <c r="G570" i="29"/>
  <c r="G144" i="29"/>
  <c r="G143" i="29" s="1"/>
  <c r="G106" i="29"/>
  <c r="G68" i="29"/>
  <c r="G67" i="29" s="1"/>
  <c r="G66" i="29" s="1"/>
  <c r="H393" i="28"/>
  <c r="H392" i="28" s="1"/>
  <c r="H391" i="28" s="1"/>
  <c r="G422" i="29"/>
  <c r="G421" i="29"/>
  <c r="G420" i="29" s="1"/>
  <c r="G419" i="29" s="1"/>
  <c r="F324" i="29"/>
  <c r="F144" i="29"/>
  <c r="F143" i="29" s="1"/>
  <c r="H238" i="28"/>
  <c r="H233" i="28" s="1"/>
  <c r="H657" i="28"/>
  <c r="H656" i="28" s="1"/>
  <c r="H649" i="28" s="1"/>
  <c r="H595" i="28"/>
  <c r="D56" i="18" s="1"/>
  <c r="H498" i="28"/>
  <c r="H484" i="28" s="1"/>
  <c r="G503" i="28"/>
  <c r="H319" i="28"/>
  <c r="G275" i="28"/>
  <c r="H142" i="28"/>
  <c r="H141" i="28" s="1"/>
  <c r="H129" i="28"/>
  <c r="H128" i="28" s="1"/>
  <c r="H720" i="28"/>
  <c r="H18" i="28"/>
  <c r="H17" i="28"/>
  <c r="H16" i="28" s="1"/>
  <c r="H572" i="28"/>
  <c r="D47" i="18" s="1"/>
  <c r="D45" i="18" s="1"/>
  <c r="H356" i="28"/>
  <c r="H275" i="28"/>
  <c r="H637" i="28"/>
  <c r="H338" i="28"/>
  <c r="H337" i="28" s="1"/>
  <c r="H153" i="28"/>
  <c r="H495" i="28"/>
  <c r="H329" i="28"/>
  <c r="H110" i="28"/>
  <c r="H109" i="28" s="1"/>
  <c r="H75" i="28"/>
  <c r="H69" i="28" s="1"/>
  <c r="H46" i="28"/>
  <c r="H509" i="28"/>
  <c r="H508" i="28" s="1"/>
  <c r="H507" i="28" s="1"/>
  <c r="H506" i="28" s="1"/>
  <c r="H212" i="28"/>
  <c r="H117" i="28"/>
  <c r="H118" i="28"/>
  <c r="H266" i="28"/>
  <c r="H262" i="28" s="1"/>
  <c r="H261" i="28" s="1"/>
  <c r="H256" i="28"/>
  <c r="H248" i="28" s="1"/>
  <c r="H52" i="28"/>
  <c r="H51" i="28" s="1"/>
  <c r="H38" i="28"/>
  <c r="H37" i="28" s="1"/>
  <c r="G677" i="28"/>
  <c r="G572" i="28"/>
  <c r="G328" i="28"/>
  <c r="G327" i="28" s="1"/>
  <c r="G326" i="28" s="1"/>
  <c r="G325" i="28" s="1"/>
  <c r="G454" i="28"/>
  <c r="G453" i="28" s="1"/>
  <c r="G452" i="28" s="1"/>
  <c r="G446" i="28" s="1"/>
  <c r="G65" i="29" l="1"/>
  <c r="G13" i="29" s="1"/>
  <c r="G231" i="28"/>
  <c r="G316" i="29"/>
  <c r="G303" i="29" s="1"/>
  <c r="G302" i="29" s="1"/>
  <c r="G295" i="29" s="1"/>
  <c r="F316" i="29"/>
  <c r="F303" i="29" s="1"/>
  <c r="F302" i="29" s="1"/>
  <c r="F295" i="29" s="1"/>
  <c r="G291" i="28"/>
  <c r="G290" i="28" s="1"/>
  <c r="G289" i="28" s="1"/>
  <c r="C21" i="18" s="1"/>
  <c r="G645" i="28"/>
  <c r="G632" i="28" s="1"/>
  <c r="H292" i="28"/>
  <c r="G518" i="28"/>
  <c r="F545" i="29"/>
  <c r="F539" i="29" s="1"/>
  <c r="H518" i="28"/>
  <c r="H608" i="28"/>
  <c r="D59" i="18" s="1"/>
  <c r="H299" i="28"/>
  <c r="H298" i="28" s="1"/>
  <c r="F433" i="29"/>
  <c r="G433" i="29"/>
  <c r="G719" i="28"/>
  <c r="G718" i="28" s="1"/>
  <c r="C52" i="18"/>
  <c r="D23" i="18"/>
  <c r="H676" i="28"/>
  <c r="H675" i="28" s="1"/>
  <c r="D53" i="18"/>
  <c r="C40" i="18"/>
  <c r="H719" i="28"/>
  <c r="H718" i="28" s="1"/>
  <c r="D52" i="18"/>
  <c r="H390" i="28"/>
  <c r="H389" i="28" s="1"/>
  <c r="H388" i="28" s="1"/>
  <c r="D42" i="18"/>
  <c r="D41" i="18" s="1"/>
  <c r="G545" i="28"/>
  <c r="C49" i="18"/>
  <c r="H31" i="28"/>
  <c r="H30" i="28" s="1"/>
  <c r="D26" i="18"/>
  <c r="H355" i="28"/>
  <c r="H354" i="28" s="1"/>
  <c r="D33" i="18"/>
  <c r="F65" i="29"/>
  <c r="F13" i="29" s="1"/>
  <c r="H164" i="28"/>
  <c r="D40" i="18"/>
  <c r="D22" i="18"/>
  <c r="G563" i="28"/>
  <c r="C47" i="18"/>
  <c r="C45" i="18" s="1"/>
  <c r="H63" i="28"/>
  <c r="D29" i="18"/>
  <c r="C26" i="18"/>
  <c r="G336" i="28"/>
  <c r="G335" i="28" s="1"/>
  <c r="C36" i="18"/>
  <c r="C19" i="18"/>
  <c r="C22" i="18"/>
  <c r="G676" i="28"/>
  <c r="G675" i="28" s="1"/>
  <c r="C53" i="18"/>
  <c r="H336" i="28"/>
  <c r="H335" i="28" s="1"/>
  <c r="D36" i="18"/>
  <c r="H127" i="28"/>
  <c r="D39" i="18" s="1"/>
  <c r="H545" i="28"/>
  <c r="D49" i="18"/>
  <c r="G355" i="28"/>
  <c r="G354" i="28" s="1"/>
  <c r="C33" i="18"/>
  <c r="G299" i="28"/>
  <c r="G390" i="28"/>
  <c r="G389" i="28" s="1"/>
  <c r="G388" i="28" s="1"/>
  <c r="C42" i="18"/>
  <c r="C41" i="18" s="1"/>
  <c r="G545" i="29"/>
  <c r="G539" i="29" s="1"/>
  <c r="G538" i="29" s="1"/>
  <c r="G247" i="28"/>
  <c r="H632" i="28"/>
  <c r="H563" i="28"/>
  <c r="G470" i="29"/>
  <c r="C39" i="18"/>
  <c r="G360" i="29"/>
  <c r="G359" i="29" s="1"/>
  <c r="H103" i="28"/>
  <c r="H195" i="28"/>
  <c r="F663" i="29"/>
  <c r="F655" i="29" s="1"/>
  <c r="G375" i="29"/>
  <c r="F470" i="29"/>
  <c r="G608" i="28"/>
  <c r="F280" i="29"/>
  <c r="F279" i="29"/>
  <c r="F207" i="29" s="1"/>
  <c r="F181" i="29" s="1"/>
  <c r="G279" i="29"/>
  <c r="G207" i="29" s="1"/>
  <c r="G181" i="29" s="1"/>
  <c r="G280" i="29"/>
  <c r="F360" i="29"/>
  <c r="F359" i="29" s="1"/>
  <c r="F375" i="29"/>
  <c r="F323" i="29"/>
  <c r="F322" i="29" s="1"/>
  <c r="F321" i="29" s="1"/>
  <c r="H445" i="28"/>
  <c r="H247" i="28"/>
  <c r="H232" i="28"/>
  <c r="G445" i="28"/>
  <c r="G517" i="28" l="1"/>
  <c r="H102" i="28"/>
  <c r="H101" i="28" s="1"/>
  <c r="H517" i="28"/>
  <c r="H562" i="28"/>
  <c r="H555" i="28" s="1"/>
  <c r="H334" i="28"/>
  <c r="H333" i="28" s="1"/>
  <c r="G631" i="28"/>
  <c r="G624" i="28" s="1"/>
  <c r="C55" i="18"/>
  <c r="C37" i="18"/>
  <c r="F538" i="29"/>
  <c r="H29" i="28"/>
  <c r="H15" i="28" s="1"/>
  <c r="H100" i="28"/>
  <c r="H99" i="28" s="1"/>
  <c r="D32" i="18"/>
  <c r="G320" i="29"/>
  <c r="G12" i="29" s="1"/>
  <c r="G334" i="28"/>
  <c r="G333" i="28" s="1"/>
  <c r="C32" i="18"/>
  <c r="C18" i="18"/>
  <c r="H194" i="28"/>
  <c r="H193" i="28" s="1"/>
  <c r="D18" i="18"/>
  <c r="H631" i="28"/>
  <c r="D55" i="18"/>
  <c r="C29" i="18"/>
  <c r="C24" i="18" s="1"/>
  <c r="D37" i="18"/>
  <c r="G562" i="28"/>
  <c r="G555" i="28" s="1"/>
  <c r="C59" i="18"/>
  <c r="D24" i="18"/>
  <c r="H231" i="28"/>
  <c r="D19" i="18"/>
  <c r="G298" i="28"/>
  <c r="G192" i="28" s="1"/>
  <c r="G191" i="28" s="1"/>
  <c r="C23" i="18"/>
  <c r="F320" i="29"/>
  <c r="G444" i="28" l="1"/>
  <c r="G14" i="28" s="1"/>
  <c r="H624" i="28"/>
  <c r="H444" i="28" s="1"/>
  <c r="F12" i="29"/>
  <c r="H192" i="28"/>
  <c r="H191" i="28" s="1"/>
  <c r="D17" i="18"/>
  <c r="D16" i="18" s="1"/>
  <c r="C17" i="18"/>
  <c r="C16" i="18" s="1"/>
  <c r="H14" i="28" l="1"/>
  <c r="D78" i="2"/>
  <c r="C78" i="2"/>
  <c r="D58" i="2"/>
  <c r="C58" i="2"/>
  <c r="D55" i="2"/>
  <c r="C55" i="2"/>
  <c r="D47" i="2"/>
  <c r="C47" i="2"/>
  <c r="D46" i="2"/>
  <c r="C46" i="2"/>
  <c r="D43" i="2"/>
  <c r="C43" i="2"/>
  <c r="D42" i="2"/>
  <c r="D41" i="2" s="1"/>
  <c r="C42" i="2"/>
  <c r="C41" i="2" s="1"/>
  <c r="C81" i="2" s="1"/>
  <c r="D38" i="2"/>
  <c r="C38" i="2"/>
  <c r="D35" i="2"/>
  <c r="C35" i="2"/>
  <c r="D32" i="2"/>
  <c r="C32" i="2"/>
  <c r="D30" i="2"/>
  <c r="C30" i="2"/>
  <c r="D27" i="2"/>
  <c r="C27" i="2"/>
  <c r="D23" i="2"/>
  <c r="C23" i="2"/>
  <c r="D19" i="2"/>
  <c r="C19" i="2"/>
  <c r="D16" i="2"/>
  <c r="C16" i="2"/>
  <c r="D15" i="2"/>
  <c r="C15" i="2"/>
  <c r="C76" i="1"/>
  <c r="C56" i="1"/>
  <c r="C53" i="1"/>
  <c r="C45" i="1"/>
  <c r="C44" i="1"/>
  <c r="C40" i="1" s="1"/>
  <c r="C39" i="1" s="1"/>
  <c r="C81" i="1" s="1"/>
  <c r="C41" i="1"/>
  <c r="C36" i="1"/>
  <c r="C33" i="1"/>
  <c r="C30" i="1"/>
  <c r="C28" i="1"/>
  <c r="C25" i="1"/>
  <c r="C21" i="1"/>
  <c r="C17" i="1"/>
  <c r="C14" i="1"/>
  <c r="C13" i="1"/>
  <c r="D81" i="2" l="1"/>
  <c r="F418" i="26"/>
  <c r="F417" i="26" s="1"/>
  <c r="F416" i="26" s="1"/>
  <c r="F414" i="26" s="1"/>
  <c r="F735" i="26" l="1"/>
  <c r="F729" i="26"/>
  <c r="F711" i="26"/>
  <c r="F710" i="26"/>
  <c r="F707" i="26"/>
  <c r="F701" i="26"/>
  <c r="F692" i="26"/>
  <c r="F688" i="26"/>
  <c r="F681" i="26"/>
  <c r="F677" i="26"/>
  <c r="F676" i="26"/>
  <c r="F673" i="26"/>
  <c r="F672" i="26"/>
  <c r="F669" i="26"/>
  <c r="F668" i="26"/>
  <c r="F662" i="26"/>
  <c r="F654" i="26"/>
  <c r="F647" i="26"/>
  <c r="F642" i="26"/>
  <c r="F636" i="26"/>
  <c r="F631" i="26"/>
  <c r="F627" i="26"/>
  <c r="F623" i="26"/>
  <c r="F615" i="26"/>
  <c r="F611" i="26"/>
  <c r="F607" i="26"/>
  <c r="F603" i="26"/>
  <c r="F600" i="26"/>
  <c r="F595" i="26"/>
  <c r="F591" i="26"/>
  <c r="F588" i="26"/>
  <c r="F583" i="26"/>
  <c r="F578" i="26"/>
  <c r="F575" i="26"/>
  <c r="F569" i="26"/>
  <c r="F564" i="26"/>
  <c r="F559" i="26"/>
  <c r="F556" i="26"/>
  <c r="F551" i="26"/>
  <c r="F544" i="26"/>
  <c r="F537" i="26"/>
  <c r="F529" i="26"/>
  <c r="F528" i="26"/>
  <c r="F527" i="26"/>
  <c r="F524" i="26"/>
  <c r="F523" i="26"/>
  <c r="F520" i="26"/>
  <c r="F519" i="26"/>
  <c r="F515" i="26"/>
  <c r="F514" i="26"/>
  <c r="F509" i="26"/>
  <c r="F503" i="26"/>
  <c r="F499" i="26"/>
  <c r="F496" i="26"/>
  <c r="F491" i="26"/>
  <c r="F486" i="26"/>
  <c r="F483" i="26"/>
  <c r="F482" i="26"/>
  <c r="F477" i="26"/>
  <c r="F469" i="26"/>
  <c r="F468" i="26"/>
  <c r="F465" i="26"/>
  <c r="F464" i="26"/>
  <c r="F463" i="26"/>
  <c r="F459" i="26"/>
  <c r="F457" i="26"/>
  <c r="F453" i="26"/>
  <c r="F452" i="26"/>
  <c r="F451" i="26"/>
  <c r="F448" i="26"/>
  <c r="F447" i="26"/>
  <c r="F444" i="26"/>
  <c r="F443" i="26"/>
  <c r="F439" i="26"/>
  <c r="F438" i="26"/>
  <c r="F432" i="26"/>
  <c r="F413" i="26"/>
  <c r="F401" i="26"/>
  <c r="F397" i="26"/>
  <c r="F395" i="26"/>
  <c r="F392" i="26"/>
  <c r="F387" i="26"/>
  <c r="F385" i="26"/>
  <c r="F382" i="26"/>
  <c r="F379" i="26"/>
  <c r="F378" i="26"/>
  <c r="F374" i="26"/>
  <c r="F373" i="26"/>
  <c r="F370" i="26"/>
  <c r="F368" i="26"/>
  <c r="F365" i="26"/>
  <c r="F364" i="26"/>
  <c r="F358" i="26"/>
  <c r="F355" i="26"/>
  <c r="F350" i="26"/>
  <c r="F347" i="26"/>
  <c r="F344" i="26"/>
  <c r="F343" i="26"/>
  <c r="F339" i="26"/>
  <c r="F338" i="26"/>
  <c r="F335" i="26"/>
  <c r="F331" i="26"/>
  <c r="F328" i="26"/>
  <c r="F327" i="26"/>
  <c r="F315" i="26"/>
  <c r="F311" i="26"/>
  <c r="F307" i="26"/>
  <c r="F293" i="26"/>
  <c r="F284" i="26"/>
  <c r="F278" i="26"/>
  <c r="F274" i="26"/>
  <c r="F270" i="26"/>
  <c r="F264" i="26"/>
  <c r="F265" i="26"/>
  <c r="F259" i="26"/>
  <c r="F255" i="26"/>
  <c r="F251" i="26"/>
  <c r="F247" i="26"/>
  <c r="F239" i="26"/>
  <c r="F233" i="26"/>
  <c r="F229" i="26"/>
  <c r="F225" i="26"/>
  <c r="F221" i="26"/>
  <c r="F217" i="26"/>
  <c r="F213" i="26"/>
  <c r="F206" i="26"/>
  <c r="F200" i="26"/>
  <c r="F199" i="26"/>
  <c r="F196" i="26"/>
  <c r="F195" i="26"/>
  <c r="F192" i="26"/>
  <c r="F189" i="26"/>
  <c r="F188" i="26"/>
  <c r="F180" i="26"/>
  <c r="F176" i="26"/>
  <c r="F170" i="26"/>
  <c r="F166" i="26"/>
  <c r="F162" i="26"/>
  <c r="F158" i="26"/>
  <c r="F153" i="26"/>
  <c r="F152" i="26"/>
  <c r="F149" i="26"/>
  <c r="F148" i="26"/>
  <c r="F142" i="26"/>
  <c r="F140" i="26"/>
  <c r="F137" i="26"/>
  <c r="F136" i="26"/>
  <c r="F129" i="26"/>
  <c r="F126" i="26"/>
  <c r="F125" i="26"/>
  <c r="F121" i="26"/>
  <c r="F119" i="26"/>
  <c r="F115" i="26"/>
  <c r="F111" i="26"/>
  <c r="F105" i="26"/>
  <c r="F100" i="26"/>
  <c r="F99" i="26"/>
  <c r="F95" i="26"/>
  <c r="F94" i="26"/>
  <c r="F91" i="26"/>
  <c r="F88" i="26"/>
  <c r="F87" i="26"/>
  <c r="F83" i="26"/>
  <c r="F82" i="26"/>
  <c r="F79" i="26"/>
  <c r="F78" i="26"/>
  <c r="F75" i="26"/>
  <c r="F72" i="26"/>
  <c r="F71" i="26"/>
  <c r="G623" i="27"/>
  <c r="G621" i="27" s="1"/>
  <c r="G620" i="27" s="1"/>
  <c r="G619" i="27" s="1"/>
  <c r="F64" i="26"/>
  <c r="F58" i="26"/>
  <c r="F59" i="26"/>
  <c r="F57" i="26"/>
  <c r="F54" i="26"/>
  <c r="F53" i="26"/>
  <c r="F42" i="26"/>
  <c r="F41" i="26"/>
  <c r="F32" i="26"/>
  <c r="F29" i="26"/>
  <c r="F26" i="26"/>
  <c r="F25" i="26"/>
  <c r="F20" i="26"/>
  <c r="F19" i="26"/>
  <c r="G775" i="27"/>
  <c r="G774" i="27" s="1"/>
  <c r="G772" i="27"/>
  <c r="G771" i="27" s="1"/>
  <c r="G768" i="27"/>
  <c r="G767" i="27" s="1"/>
  <c r="G761" i="27"/>
  <c r="G760" i="27" s="1"/>
  <c r="G759" i="27"/>
  <c r="G757" i="27" s="1"/>
  <c r="G756" i="27" s="1"/>
  <c r="G754" i="27"/>
  <c r="G753" i="27" s="1"/>
  <c r="G750" i="27"/>
  <c r="G749" i="27" s="1"/>
  <c r="G744" i="27"/>
  <c r="G743" i="27" s="1"/>
  <c r="G742" i="27" s="1"/>
  <c r="G741" i="27" s="1"/>
  <c r="G740" i="27" s="1"/>
  <c r="G736" i="27"/>
  <c r="G732" i="27"/>
  <c r="G731" i="27" s="1"/>
  <c r="G730" i="27" s="1"/>
  <c r="G729" i="27" s="1"/>
  <c r="G727" i="27"/>
  <c r="G726" i="27" s="1"/>
  <c r="G725" i="27" s="1"/>
  <c r="G723" i="27"/>
  <c r="G722" i="27" s="1"/>
  <c r="G721" i="27" s="1"/>
  <c r="G716" i="27"/>
  <c r="G715" i="27" s="1"/>
  <c r="G714" i="27" s="1"/>
  <c r="G713" i="27" s="1"/>
  <c r="G711" i="27"/>
  <c r="G710" i="27" s="1"/>
  <c r="G709" i="27" s="1"/>
  <c r="G707" i="27"/>
  <c r="G706" i="27" s="1"/>
  <c r="G705" i="27" s="1"/>
  <c r="G703" i="27"/>
  <c r="G702" i="27" s="1"/>
  <c r="G701" i="27" s="1"/>
  <c r="G700" i="27"/>
  <c r="G699" i="27" s="1"/>
  <c r="G698" i="27" s="1"/>
  <c r="G697" i="27" s="1"/>
  <c r="G695" i="27"/>
  <c r="G694" i="27" s="1"/>
  <c r="G693" i="27" s="1"/>
  <c r="G691" i="27"/>
  <c r="G690" i="27" s="1"/>
  <c r="G689" i="27" s="1"/>
  <c r="G687" i="27"/>
  <c r="G686" i="27" s="1"/>
  <c r="G685" i="27" s="1"/>
  <c r="G683" i="27"/>
  <c r="G682" i="27" s="1"/>
  <c r="G680" i="27"/>
  <c r="G679" i="27" s="1"/>
  <c r="G678" i="27" s="1"/>
  <c r="G673" i="27"/>
  <c r="G672" i="27" s="1"/>
  <c r="G671" i="27" s="1"/>
  <c r="G670" i="27" s="1"/>
  <c r="G669" i="27" s="1"/>
  <c r="G668" i="27" s="1"/>
  <c r="G667" i="27" s="1"/>
  <c r="G664" i="27"/>
  <c r="G663" i="27" s="1"/>
  <c r="G659" i="27"/>
  <c r="G658" i="27" s="1"/>
  <c r="G654" i="27"/>
  <c r="G653" i="27" s="1"/>
  <c r="G652" i="27" s="1"/>
  <c r="G651" i="27" s="1"/>
  <c r="G650" i="27" s="1"/>
  <c r="G629" i="27"/>
  <c r="G628" i="27" s="1"/>
  <c r="G627" i="27" s="1"/>
  <c r="G626" i="27" s="1"/>
  <c r="G625" i="27" s="1"/>
  <c r="G648" i="27"/>
  <c r="F319" i="26" s="1"/>
  <c r="G643" i="27"/>
  <c r="G642" i="27" s="1"/>
  <c r="G641" i="27" s="1"/>
  <c r="G639" i="27"/>
  <c r="G638" i="27" s="1"/>
  <c r="G635" i="27"/>
  <c r="G634" i="27" s="1"/>
  <c r="G633" i="27" s="1"/>
  <c r="G616" i="27"/>
  <c r="G615" i="27" s="1"/>
  <c r="G614" i="27" s="1"/>
  <c r="G612" i="27"/>
  <c r="G611" i="27" s="1"/>
  <c r="G610" i="27" s="1"/>
  <c r="G606" i="27"/>
  <c r="G605" i="27" s="1"/>
  <c r="G604" i="27" s="1"/>
  <c r="G602" i="27"/>
  <c r="G601" i="27" s="1"/>
  <c r="G600" i="27" s="1"/>
  <c r="G598" i="27"/>
  <c r="G597" i="27" s="1"/>
  <c r="G596" i="27" s="1"/>
  <c r="G592" i="27"/>
  <c r="G591" i="27" s="1"/>
  <c r="G590" i="27" s="1"/>
  <c r="G589" i="27" s="1"/>
  <c r="C50" i="4" s="1"/>
  <c r="G587" i="27"/>
  <c r="G586" i="27" s="1"/>
  <c r="G585" i="27" s="1"/>
  <c r="G583" i="27"/>
  <c r="G582" i="27" s="1"/>
  <c r="G581" i="27" s="1"/>
  <c r="G579" i="27"/>
  <c r="G578" i="27" s="1"/>
  <c r="G577" i="27" s="1"/>
  <c r="G575" i="27"/>
  <c r="G574" i="27" s="1"/>
  <c r="G573" i="27" s="1"/>
  <c r="G570" i="27"/>
  <c r="G569" i="27"/>
  <c r="G567" i="27"/>
  <c r="G566" i="27" s="1"/>
  <c r="G560" i="27"/>
  <c r="G559" i="27" s="1"/>
  <c r="G558" i="27" s="1"/>
  <c r="G557" i="27" s="1"/>
  <c r="G556" i="27" s="1"/>
  <c r="G553" i="27"/>
  <c r="G552" i="27" s="1"/>
  <c r="G551" i="27" s="1"/>
  <c r="G549" i="27"/>
  <c r="G548" i="27" s="1"/>
  <c r="G547" i="27" s="1"/>
  <c r="G543" i="27"/>
  <c r="G542" i="27" s="1"/>
  <c r="G541" i="27" s="1"/>
  <c r="G539" i="27"/>
  <c r="G538" i="27" s="1"/>
  <c r="G537" i="27" s="1"/>
  <c r="G535" i="27"/>
  <c r="G534" i="27" s="1"/>
  <c r="G533" i="27" s="1"/>
  <c r="G531" i="27"/>
  <c r="G530" i="27" s="1"/>
  <c r="G529" i="27" s="1"/>
  <c r="G525" i="27"/>
  <c r="G524" i="27" s="1"/>
  <c r="G521" i="27"/>
  <c r="G520" i="27" s="1"/>
  <c r="G515" i="27"/>
  <c r="G514" i="27"/>
  <c r="G511" i="27"/>
  <c r="G510" i="27" s="1"/>
  <c r="G504" i="27"/>
  <c r="G503" i="27" s="1"/>
  <c r="G500" i="27"/>
  <c r="G499" i="27" s="1"/>
  <c r="G498" i="27" s="1"/>
  <c r="G496" i="27"/>
  <c r="G495" i="27" s="1"/>
  <c r="G492" i="27"/>
  <c r="G491" i="27" s="1"/>
  <c r="G490" i="27" s="1"/>
  <c r="G488" i="27"/>
  <c r="G487" i="27" s="1"/>
  <c r="G486" i="27" s="1"/>
  <c r="G485" i="27" s="1"/>
  <c r="G482" i="27"/>
  <c r="G481" i="27" s="1"/>
  <c r="G480" i="27" s="1"/>
  <c r="G479" i="27" s="1"/>
  <c r="G476" i="27"/>
  <c r="G475" i="27" s="1"/>
  <c r="G474" i="27" s="1"/>
  <c r="G472" i="27"/>
  <c r="G471" i="27" s="1"/>
  <c r="G470" i="27" s="1"/>
  <c r="G469" i="27" s="1"/>
  <c r="G465" i="27"/>
  <c r="G464" i="27" s="1"/>
  <c r="G461" i="27"/>
  <c r="G460" i="27" s="1"/>
  <c r="G458" i="27"/>
  <c r="G457" i="27" s="1"/>
  <c r="G456" i="27"/>
  <c r="G455" i="27"/>
  <c r="F46" i="26" s="1"/>
  <c r="G449" i="27"/>
  <c r="G448" i="27"/>
  <c r="G447" i="27" s="1"/>
  <c r="G442" i="27"/>
  <c r="G441" i="27" s="1"/>
  <c r="G440" i="27" s="1"/>
  <c r="G439" i="27" s="1"/>
  <c r="G438" i="27" s="1"/>
  <c r="G436" i="27"/>
  <c r="G435" i="27" s="1"/>
  <c r="G434" i="27" s="1"/>
  <c r="G433" i="27"/>
  <c r="G432" i="27" s="1"/>
  <c r="G431" i="27" s="1"/>
  <c r="G430" i="27" s="1"/>
  <c r="G429" i="27" s="1"/>
  <c r="G428" i="27" s="1"/>
  <c r="G425" i="27"/>
  <c r="G424" i="27" s="1"/>
  <c r="G423" i="27" s="1"/>
  <c r="G422" i="27" s="1"/>
  <c r="G421" i="27" s="1"/>
  <c r="G420" i="27" s="1"/>
  <c r="G418" i="27"/>
  <c r="G417" i="27" s="1"/>
  <c r="G416" i="27" s="1"/>
  <c r="G415" i="27" s="1"/>
  <c r="G414" i="27" s="1"/>
  <c r="G412" i="27"/>
  <c r="G411" i="27" s="1"/>
  <c r="G410" i="27" s="1"/>
  <c r="G409" i="27" s="1"/>
  <c r="G406" i="27"/>
  <c r="G405" i="27" s="1"/>
  <c r="G402" i="27"/>
  <c r="G401" i="27" s="1"/>
  <c r="G399" i="27"/>
  <c r="G398" i="27" s="1"/>
  <c r="G395" i="27"/>
  <c r="G394" i="27" s="1"/>
  <c r="G386" i="27"/>
  <c r="G385" i="27" s="1"/>
  <c r="G384" i="27" s="1"/>
  <c r="G383" i="27" s="1"/>
  <c r="G382" i="27" s="1"/>
  <c r="G381" i="27" s="1"/>
  <c r="G379" i="27"/>
  <c r="G378" i="27" s="1"/>
  <c r="G377" i="27" s="1"/>
  <c r="G375" i="27"/>
  <c r="G374" i="27" s="1"/>
  <c r="G373" i="27" s="1"/>
  <c r="G371" i="27"/>
  <c r="G370" i="27" s="1"/>
  <c r="G369" i="27" s="1"/>
  <c r="G367" i="27"/>
  <c r="G366" i="27" s="1"/>
  <c r="G365" i="27" s="1"/>
  <c r="G363" i="27"/>
  <c r="G362" i="27" s="1"/>
  <c r="G361" i="27" s="1"/>
  <c r="G359" i="27"/>
  <c r="G358" i="27" s="1"/>
  <c r="G357" i="27" s="1"/>
  <c r="G351" i="27"/>
  <c r="G350" i="27" s="1"/>
  <c r="G347" i="27"/>
  <c r="G346" i="27" s="1"/>
  <c r="G344" i="27"/>
  <c r="G343" i="27" s="1"/>
  <c r="G340" i="27"/>
  <c r="G339" i="27"/>
  <c r="G331" i="27"/>
  <c r="G330" i="27" s="1"/>
  <c r="G328" i="27" s="1"/>
  <c r="G327" i="27" s="1"/>
  <c r="G326" i="27" s="1"/>
  <c r="G325" i="27" s="1"/>
  <c r="G323" i="27"/>
  <c r="G321" i="27"/>
  <c r="G320" i="27" s="1"/>
  <c r="G315" i="27"/>
  <c r="G314" i="27" s="1"/>
  <c r="G311" i="27"/>
  <c r="G310" i="27" s="1"/>
  <c r="G307" i="27"/>
  <c r="G306" i="27" s="1"/>
  <c r="G302" i="27"/>
  <c r="G301" i="27" s="1"/>
  <c r="G300" i="27" s="1"/>
  <c r="G296" i="27"/>
  <c r="G294" i="27"/>
  <c r="F425" i="26" s="1"/>
  <c r="G287" i="27"/>
  <c r="G286" i="27" s="1"/>
  <c r="G285" i="27" s="1"/>
  <c r="G284" i="27" s="1"/>
  <c r="G282" i="27"/>
  <c r="G281" i="27" s="1"/>
  <c r="G279" i="27" s="1"/>
  <c r="G278" i="27"/>
  <c r="F408" i="26" s="1"/>
  <c r="G277" i="27"/>
  <c r="G276" i="27" s="1"/>
  <c r="G275" i="27" s="1"/>
  <c r="C20" i="4" s="1"/>
  <c r="G272" i="27"/>
  <c r="G271" i="27" s="1"/>
  <c r="G270" i="27" s="1"/>
  <c r="G268" i="27"/>
  <c r="G266" i="27"/>
  <c r="G263" i="27"/>
  <c r="G262" i="27" s="1"/>
  <c r="G258" i="27"/>
  <c r="G256" i="27"/>
  <c r="G253" i="27"/>
  <c r="G252" i="27" s="1"/>
  <c r="G249" i="27"/>
  <c r="G248" i="27" s="1"/>
  <c r="G244" i="27"/>
  <c r="G243" i="27" s="1"/>
  <c r="G241" i="27"/>
  <c r="G238" i="27" s="1"/>
  <c r="G239" i="27"/>
  <c r="G235" i="27"/>
  <c r="G234" i="27" s="1"/>
  <c r="G229" i="27"/>
  <c r="G228" i="27" s="1"/>
  <c r="G226" i="27"/>
  <c r="G225" i="27"/>
  <c r="G221" i="27"/>
  <c r="G220" i="27" s="1"/>
  <c r="G218" i="27"/>
  <c r="G217" i="27" s="1"/>
  <c r="G214" i="27"/>
  <c r="G213" i="27" s="1"/>
  <c r="G209" i="27"/>
  <c r="G208" i="27" s="1"/>
  <c r="G206" i="27"/>
  <c r="G205" i="27" s="1"/>
  <c r="G204" i="27"/>
  <c r="G202" i="27" s="1"/>
  <c r="G201" i="27" s="1"/>
  <c r="G198" i="27"/>
  <c r="G197" i="27" s="1"/>
  <c r="G189" i="27"/>
  <c r="G188" i="27" s="1"/>
  <c r="G187" i="27" s="1"/>
  <c r="G184" i="27"/>
  <c r="G183" i="27" s="1"/>
  <c r="G180" i="27"/>
  <c r="G179" i="27" s="1"/>
  <c r="G176" i="27"/>
  <c r="G175" i="27" s="1"/>
  <c r="G174" i="27" s="1"/>
  <c r="G170" i="27"/>
  <c r="G169" i="27" s="1"/>
  <c r="G168" i="27" s="1"/>
  <c r="G167" i="27" s="1"/>
  <c r="G166" i="27" s="1"/>
  <c r="G165" i="27" s="1"/>
  <c r="G162" i="27"/>
  <c r="G161" i="27"/>
  <c r="G160" i="27" s="1"/>
  <c r="G159" i="27" s="1"/>
  <c r="G157" i="27"/>
  <c r="G156" i="27"/>
  <c r="G155" i="27"/>
  <c r="G154" i="27" s="1"/>
  <c r="G151" i="27"/>
  <c r="G150" i="27"/>
  <c r="G149" i="27" s="1"/>
  <c r="G147" i="27"/>
  <c r="G146" i="27"/>
  <c r="G144" i="27"/>
  <c r="G143" i="27" s="1"/>
  <c r="G139" i="27"/>
  <c r="G138" i="27" s="1"/>
  <c r="G137" i="27" s="1"/>
  <c r="G136" i="27" s="1"/>
  <c r="G134" i="27"/>
  <c r="G133" i="27" s="1"/>
  <c r="G131" i="27"/>
  <c r="G130" i="27" s="1"/>
  <c r="G125" i="27"/>
  <c r="G124" i="27"/>
  <c r="G123" i="27" s="1"/>
  <c r="G122" i="27" s="1"/>
  <c r="G120" i="27"/>
  <c r="G119" i="27" s="1"/>
  <c r="G115" i="27"/>
  <c r="G114" i="27" s="1"/>
  <c r="G112" i="27"/>
  <c r="G111" i="27" s="1"/>
  <c r="G107" i="27"/>
  <c r="G106" i="27"/>
  <c r="G105" i="27" s="1"/>
  <c r="G104" i="27" s="1"/>
  <c r="G96" i="27"/>
  <c r="G95" i="27" s="1"/>
  <c r="G93" i="27"/>
  <c r="G92" i="27" s="1"/>
  <c r="G85" i="27"/>
  <c r="G84" i="27" s="1"/>
  <c r="G81" i="27"/>
  <c r="G80" i="27"/>
  <c r="G77" i="27"/>
  <c r="G76" i="27" s="1"/>
  <c r="G72" i="27"/>
  <c r="G71" i="27" s="1"/>
  <c r="G70" i="27" s="1"/>
  <c r="G67" i="27"/>
  <c r="G66" i="27"/>
  <c r="G65" i="27" s="1"/>
  <c r="G64" i="27" s="1"/>
  <c r="G61" i="27"/>
  <c r="G60" i="27" s="1"/>
  <c r="G59" i="27" s="1"/>
  <c r="G57" i="27"/>
  <c r="G56" i="27" s="1"/>
  <c r="G54" i="27"/>
  <c r="G53" i="27"/>
  <c r="G49" i="27"/>
  <c r="G48" i="27" s="1"/>
  <c r="G47" i="27" s="1"/>
  <c r="G46" i="27" s="1"/>
  <c r="G44" i="27"/>
  <c r="G43" i="27" s="1"/>
  <c r="G40" i="27"/>
  <c r="G39" i="27" s="1"/>
  <c r="G35" i="27"/>
  <c r="G34" i="27" s="1"/>
  <c r="G33" i="27" s="1"/>
  <c r="G32" i="27" s="1"/>
  <c r="G27" i="27"/>
  <c r="G26" i="27"/>
  <c r="G25" i="27" s="1"/>
  <c r="G24" i="27" s="1"/>
  <c r="G22" i="27"/>
  <c r="G21" i="27" s="1"/>
  <c r="G20" i="27" s="1"/>
  <c r="G19" i="27" s="1"/>
  <c r="G565" i="27" l="1"/>
  <c r="G564" i="27" s="1"/>
  <c r="G647" i="27"/>
  <c r="G646" i="27" s="1"/>
  <c r="G645" i="27" s="1"/>
  <c r="G632" i="27" s="1"/>
  <c r="G631" i="27" s="1"/>
  <c r="G624" i="27" s="1"/>
  <c r="F33" i="26"/>
  <c r="G735" i="27"/>
  <c r="G734" i="27" s="1"/>
  <c r="F725" i="26"/>
  <c r="F294" i="26"/>
  <c r="F292" i="26" s="1"/>
  <c r="F619" i="26"/>
  <c r="F696" i="26"/>
  <c r="G212" i="27"/>
  <c r="G454" i="27"/>
  <c r="G453" i="27" s="1"/>
  <c r="G452" i="27" s="1"/>
  <c r="G446" i="27" s="1"/>
  <c r="G224" i="27"/>
  <c r="G223" i="27" s="1"/>
  <c r="G427" i="27"/>
  <c r="F47" i="26"/>
  <c r="F332" i="26"/>
  <c r="G494" i="27"/>
  <c r="G484" i="27" s="1"/>
  <c r="G117" i="27"/>
  <c r="G118" i="27"/>
  <c r="G546" i="27"/>
  <c r="G196" i="27"/>
  <c r="G319" i="27"/>
  <c r="G595" i="27"/>
  <c r="C56" i="4" s="1"/>
  <c r="G657" i="27"/>
  <c r="G656" i="27" s="1"/>
  <c r="G129" i="27"/>
  <c r="G128" i="27" s="1"/>
  <c r="G255" i="27"/>
  <c r="G247" i="27" s="1"/>
  <c r="G265" i="27"/>
  <c r="G261" i="27" s="1"/>
  <c r="G260" i="27" s="1"/>
  <c r="G274" i="27"/>
  <c r="G293" i="27"/>
  <c r="G292" i="27" s="1"/>
  <c r="G329" i="27"/>
  <c r="G173" i="27"/>
  <c r="G172" i="27" s="1"/>
  <c r="G649" i="27"/>
  <c r="G618" i="27"/>
  <c r="C60" i="4" s="1"/>
  <c r="G338" i="27"/>
  <c r="G337" i="27" s="1"/>
  <c r="G720" i="27"/>
  <c r="G305" i="27"/>
  <c r="G766" i="27"/>
  <c r="G765" i="27" s="1"/>
  <c r="G764" i="27" s="1"/>
  <c r="G763" i="27" s="1"/>
  <c r="F427" i="26"/>
  <c r="G572" i="27"/>
  <c r="G38" i="27"/>
  <c r="G37" i="27" s="1"/>
  <c r="C26" i="4" s="1"/>
  <c r="G142" i="27"/>
  <c r="G141" i="27" s="1"/>
  <c r="G233" i="27"/>
  <c r="G637" i="27"/>
  <c r="G608" i="27"/>
  <c r="C59" i="4" s="1"/>
  <c r="F98" i="26"/>
  <c r="G17" i="27"/>
  <c r="G16" i="27" s="1"/>
  <c r="G18" i="27"/>
  <c r="G52" i="27"/>
  <c r="G51" i="27" s="1"/>
  <c r="G75" i="27"/>
  <c r="G153" i="27"/>
  <c r="G356" i="27"/>
  <c r="G393" i="27"/>
  <c r="G392" i="27" s="1"/>
  <c r="G391" i="27" s="1"/>
  <c r="G390" i="27" s="1"/>
  <c r="G609" i="27"/>
  <c r="G91" i="27"/>
  <c r="G90" i="27" s="1"/>
  <c r="G89" i="27" s="1"/>
  <c r="G509" i="27"/>
  <c r="G508" i="27" s="1"/>
  <c r="G507" i="27" s="1"/>
  <c r="G506" i="27" s="1"/>
  <c r="G528" i="27"/>
  <c r="C48" i="4" s="1"/>
  <c r="G110" i="27"/>
  <c r="G109" i="27" s="1"/>
  <c r="G519" i="27"/>
  <c r="G748" i="27"/>
  <c r="G747" i="27" s="1"/>
  <c r="G739" i="27" s="1"/>
  <c r="G738" i="27" s="1"/>
  <c r="G677" i="27"/>
  <c r="G733" i="27" l="1"/>
  <c r="G69" i="27"/>
  <c r="G127" i="27"/>
  <c r="C39" i="4" s="1"/>
  <c r="G445" i="27"/>
  <c r="G676" i="27"/>
  <c r="G675" i="27" s="1"/>
  <c r="C53" i="4"/>
  <c r="G389" i="27"/>
  <c r="G388" i="27" s="1"/>
  <c r="C42" i="4"/>
  <c r="C41" i="4" s="1"/>
  <c r="G355" i="27"/>
  <c r="G354" i="27" s="1"/>
  <c r="C33" i="4"/>
  <c r="G336" i="27"/>
  <c r="G335" i="27" s="1"/>
  <c r="C36" i="4"/>
  <c r="G63" i="27"/>
  <c r="C29" i="4"/>
  <c r="C24" i="4" s="1"/>
  <c r="G563" i="27"/>
  <c r="C47" i="4"/>
  <c r="C45" i="4" s="1"/>
  <c r="G299" i="27"/>
  <c r="G545" i="27"/>
  <c r="C49" i="4"/>
  <c r="G103" i="27"/>
  <c r="C38" i="4" s="1"/>
  <c r="G719" i="27"/>
  <c r="G718" i="27" s="1"/>
  <c r="C52" i="4"/>
  <c r="G164" i="27"/>
  <c r="C40" i="4"/>
  <c r="G518" i="27"/>
  <c r="G232" i="27"/>
  <c r="G195" i="27"/>
  <c r="G291" i="27"/>
  <c r="G290" i="27" s="1"/>
  <c r="G289" i="27" s="1"/>
  <c r="C21" i="4" s="1"/>
  <c r="G31" i="27"/>
  <c r="G30" i="27" s="1"/>
  <c r="G562" i="27"/>
  <c r="G555" i="27" s="1"/>
  <c r="G517" i="27" l="1"/>
  <c r="G29" i="27"/>
  <c r="G15" i="27" s="1"/>
  <c r="G334" i="27"/>
  <c r="G333" i="27" s="1"/>
  <c r="G298" i="27"/>
  <c r="C23" i="4"/>
  <c r="C55" i="4"/>
  <c r="G194" i="27"/>
  <c r="G193" i="27" s="1"/>
  <c r="C18" i="4"/>
  <c r="G102" i="27"/>
  <c r="G101" i="27" s="1"/>
  <c r="G100" i="27" s="1"/>
  <c r="G99" i="27" s="1"/>
  <c r="C19" i="4"/>
  <c r="G231" i="27"/>
  <c r="G192" i="27" l="1"/>
  <c r="F93" i="26"/>
  <c r="F92" i="26" s="1"/>
  <c r="F90" i="26"/>
  <c r="F89" i="26" s="1"/>
  <c r="F86" i="26"/>
  <c r="F85" i="26" s="1"/>
  <c r="F35" i="26"/>
  <c r="F34" i="26" s="1"/>
  <c r="F31" i="26"/>
  <c r="F30" i="26" s="1"/>
  <c r="F28" i="26"/>
  <c r="F27" i="26" s="1"/>
  <c r="F24" i="26"/>
  <c r="F23" i="26" s="1"/>
  <c r="F18" i="26"/>
  <c r="F17" i="26" s="1"/>
  <c r="F16" i="26" s="1"/>
  <c r="F15" i="26" s="1"/>
  <c r="F14" i="26" s="1"/>
  <c r="F700" i="26"/>
  <c r="F699" i="26" s="1"/>
  <c r="F697" i="26" s="1"/>
  <c r="F695" i="26"/>
  <c r="F694" i="26" s="1"/>
  <c r="F693" i="26" s="1"/>
  <c r="F691" i="26"/>
  <c r="F690" i="26" s="1"/>
  <c r="F689" i="26" s="1"/>
  <c r="F687" i="26"/>
  <c r="F686" i="26" s="1"/>
  <c r="F685" i="26" s="1"/>
  <c r="F635" i="26"/>
  <c r="F634" i="26" s="1"/>
  <c r="F633" i="26" s="1"/>
  <c r="F632" i="26" s="1"/>
  <c r="F630" i="26"/>
  <c r="F629" i="26" s="1"/>
  <c r="F628" i="26" s="1"/>
  <c r="F626" i="26"/>
  <c r="F625" i="26" s="1"/>
  <c r="F624" i="26" s="1"/>
  <c r="F622" i="26"/>
  <c r="F621" i="26" s="1"/>
  <c r="F620" i="26" s="1"/>
  <c r="F618" i="26"/>
  <c r="F617" i="26" s="1"/>
  <c r="F616" i="26" s="1"/>
  <c r="F614" i="26"/>
  <c r="F613" i="26" s="1"/>
  <c r="F612" i="26" s="1"/>
  <c r="F610" i="26"/>
  <c r="F609" i="26" s="1"/>
  <c r="F608" i="26" s="1"/>
  <c r="F606" i="26"/>
  <c r="F605" i="26" s="1"/>
  <c r="F604" i="26" s="1"/>
  <c r="F602" i="26"/>
  <c r="F601" i="26" s="1"/>
  <c r="F599" i="26"/>
  <c r="F598" i="26" s="1"/>
  <c r="F597" i="26" s="1"/>
  <c r="F536" i="26"/>
  <c r="F535" i="26" s="1"/>
  <c r="F534" i="26" s="1"/>
  <c r="F533" i="26" s="1"/>
  <c r="F532" i="26" s="1"/>
  <c r="F531" i="26" s="1"/>
  <c r="F530" i="26" s="1"/>
  <c r="F467" i="26"/>
  <c r="F466" i="26" s="1"/>
  <c r="F462" i="26"/>
  <c r="F461" i="26" s="1"/>
  <c r="F431" i="26"/>
  <c r="F430" i="26" s="1"/>
  <c r="F429" i="26" s="1"/>
  <c r="F428" i="26" s="1"/>
  <c r="F318" i="26"/>
  <c r="F317" i="26" s="1"/>
  <c r="F316" i="26" s="1"/>
  <c r="F314" i="26"/>
  <c r="F313" i="26" s="1"/>
  <c r="F312" i="26" s="1"/>
  <c r="F310" i="26"/>
  <c r="F309" i="26" s="1"/>
  <c r="F306" i="26"/>
  <c r="F305" i="26" s="1"/>
  <c r="F304" i="26" s="1"/>
  <c r="F291" i="26"/>
  <c r="F290" i="26" s="1"/>
  <c r="F289" i="26" s="1"/>
  <c r="F287" i="26"/>
  <c r="F286" i="26" s="1"/>
  <c r="F285" i="26" s="1"/>
  <c r="F283" i="26"/>
  <c r="F282" i="26" s="1"/>
  <c r="F281" i="26" s="1"/>
  <c r="F277" i="26"/>
  <c r="F276" i="26" s="1"/>
  <c r="F275" i="26" s="1"/>
  <c r="F273" i="26"/>
  <c r="F272" i="26" s="1"/>
  <c r="F271" i="26" s="1"/>
  <c r="F269" i="26"/>
  <c r="F268" i="26" s="1"/>
  <c r="F267" i="26" s="1"/>
  <c r="F263" i="26"/>
  <c r="F262" i="26" s="1"/>
  <c r="F261" i="26" s="1"/>
  <c r="F260" i="26" s="1"/>
  <c r="F258" i="26"/>
  <c r="F257" i="26" s="1"/>
  <c r="F256" i="26" s="1"/>
  <c r="F254" i="26"/>
  <c r="F253" i="26" s="1"/>
  <c r="F252" i="26" s="1"/>
  <c r="F250" i="26"/>
  <c r="F249" i="26" s="1"/>
  <c r="F248" i="26" s="1"/>
  <c r="F246" i="26"/>
  <c r="F245" i="26" s="1"/>
  <c r="F244" i="26" s="1"/>
  <c r="F241" i="26"/>
  <c r="F240" i="26" s="1"/>
  <c r="F238" i="26"/>
  <c r="F237" i="26" s="1"/>
  <c r="F205" i="26"/>
  <c r="F204" i="26" s="1"/>
  <c r="F203" i="26" s="1"/>
  <c r="F202" i="26" s="1"/>
  <c r="F201" i="26" s="1"/>
  <c r="F179" i="26"/>
  <c r="F178" i="26" s="1"/>
  <c r="F177" i="26" s="1"/>
  <c r="F175" i="26"/>
  <c r="F174" i="26" s="1"/>
  <c r="F173" i="26" s="1"/>
  <c r="F169" i="26"/>
  <c r="F168" i="26" s="1"/>
  <c r="F167" i="26" s="1"/>
  <c r="F165" i="26"/>
  <c r="F164" i="26" s="1"/>
  <c r="F163" i="26" s="1"/>
  <c r="F161" i="26"/>
  <c r="F160" i="26" s="1"/>
  <c r="F159" i="26" s="1"/>
  <c r="F157" i="26"/>
  <c r="F156" i="26" s="1"/>
  <c r="F155" i="26" s="1"/>
  <c r="F151" i="26"/>
  <c r="F150" i="26" s="1"/>
  <c r="F147" i="26"/>
  <c r="F146" i="26" s="1"/>
  <c r="F139" i="26"/>
  <c r="F138" i="26" s="1"/>
  <c r="F135" i="26"/>
  <c r="F134" i="26" s="1"/>
  <c r="F128" i="26"/>
  <c r="F127" i="26" s="1"/>
  <c r="F124" i="26"/>
  <c r="F123" i="26" s="1"/>
  <c r="F118" i="26"/>
  <c r="F117" i="26" s="1"/>
  <c r="F114" i="26"/>
  <c r="F113" i="26" s="1"/>
  <c r="F112" i="26" s="1"/>
  <c r="F110" i="26"/>
  <c r="F109" i="26" s="1"/>
  <c r="F108" i="26" s="1"/>
  <c r="F107" i="26" s="1"/>
  <c r="F104" i="26"/>
  <c r="F103" i="26" s="1"/>
  <c r="F102" i="26" s="1"/>
  <c r="F101" i="26" s="1"/>
  <c r="F97" i="26"/>
  <c r="F96" i="26" s="1"/>
  <c r="F63" i="26"/>
  <c r="F62" i="26" s="1"/>
  <c r="F61" i="26" s="1"/>
  <c r="F60" i="26" s="1"/>
  <c r="F56" i="26"/>
  <c r="F55" i="26" s="1"/>
  <c r="F52" i="26"/>
  <c r="F51" i="26" s="1"/>
  <c r="F49" i="26"/>
  <c r="F48" i="26" s="1"/>
  <c r="F40" i="26"/>
  <c r="F39" i="26" s="1"/>
  <c r="F38" i="26" s="1"/>
  <c r="F734" i="26"/>
  <c r="F733" i="26" s="1"/>
  <c r="F732" i="26" s="1"/>
  <c r="F731" i="26" s="1"/>
  <c r="F730" i="26" s="1"/>
  <c r="F728" i="26"/>
  <c r="F727" i="26" s="1"/>
  <c r="F726" i="26" s="1"/>
  <c r="F724" i="26"/>
  <c r="F723" i="26" s="1"/>
  <c r="F722" i="26" s="1"/>
  <c r="F721" i="26" s="1"/>
  <c r="F720" i="26" s="1"/>
  <c r="F717" i="26"/>
  <c r="F716" i="26" s="1"/>
  <c r="F715" i="26" s="1"/>
  <c r="F714" i="26" s="1"/>
  <c r="F713" i="26" s="1"/>
  <c r="F712" i="26" s="1"/>
  <c r="F141" i="26"/>
  <c r="F120" i="26"/>
  <c r="F81" i="26"/>
  <c r="F80" i="26" s="1"/>
  <c r="F77" i="26"/>
  <c r="F76" i="26" s="1"/>
  <c r="F74" i="26"/>
  <c r="F73" i="26" s="1"/>
  <c r="F70" i="26"/>
  <c r="F69" i="26" s="1"/>
  <c r="F543" i="26"/>
  <c r="F542" i="26" s="1"/>
  <c r="F541" i="26" s="1"/>
  <c r="F540" i="26" s="1"/>
  <c r="F232" i="26"/>
  <c r="F231" i="26" s="1"/>
  <c r="F230" i="26" s="1"/>
  <c r="F228" i="26"/>
  <c r="F227" i="26" s="1"/>
  <c r="F226" i="26" s="1"/>
  <c r="F224" i="26"/>
  <c r="F223" i="26" s="1"/>
  <c r="F222" i="26" s="1"/>
  <c r="F220" i="26"/>
  <c r="F219" i="26" s="1"/>
  <c r="F218" i="26" s="1"/>
  <c r="F216" i="26"/>
  <c r="F215" i="26" s="1"/>
  <c r="F214" i="26" s="1"/>
  <c r="F212" i="26"/>
  <c r="F211" i="26" s="1"/>
  <c r="F210" i="26" s="1"/>
  <c r="F198" i="26"/>
  <c r="F197" i="26" s="1"/>
  <c r="F194" i="26"/>
  <c r="F193" i="26" s="1"/>
  <c r="F191" i="26"/>
  <c r="F190" i="26" s="1"/>
  <c r="F187" i="26"/>
  <c r="F186" i="26" s="1"/>
  <c r="F653" i="26"/>
  <c r="F652" i="26" s="1"/>
  <c r="F650" i="26" s="1"/>
  <c r="F649" i="26" s="1"/>
  <c r="F648" i="26" s="1"/>
  <c r="F458" i="26"/>
  <c r="F456" i="26"/>
  <c r="F455" i="26" s="1"/>
  <c r="F450" i="26"/>
  <c r="F449" i="26" s="1"/>
  <c r="F446" i="26"/>
  <c r="F445" i="26" s="1"/>
  <c r="F442" i="26"/>
  <c r="F441" i="26" s="1"/>
  <c r="F437" i="26"/>
  <c r="F436" i="26" s="1"/>
  <c r="F435" i="26" s="1"/>
  <c r="F426" i="26"/>
  <c r="F424" i="26"/>
  <c r="F400" i="26"/>
  <c r="F399" i="26" s="1"/>
  <c r="F398" i="26" s="1"/>
  <c r="F396" i="26"/>
  <c r="F394" i="26"/>
  <c r="F391" i="26"/>
  <c r="F390" i="26" s="1"/>
  <c r="F386" i="26"/>
  <c r="F384" i="26"/>
  <c r="F381" i="26"/>
  <c r="F380" i="26" s="1"/>
  <c r="F377" i="26"/>
  <c r="F376" i="26" s="1"/>
  <c r="F372" i="26"/>
  <c r="F371" i="26" s="1"/>
  <c r="F369" i="26"/>
  <c r="F367" i="26"/>
  <c r="F363" i="26"/>
  <c r="F362" i="26" s="1"/>
  <c r="F357" i="26"/>
  <c r="F356" i="26" s="1"/>
  <c r="F354" i="26"/>
  <c r="F353" i="26"/>
  <c r="F349" i="26"/>
  <c r="F348" i="26" s="1"/>
  <c r="F346" i="26"/>
  <c r="F345" i="26" s="1"/>
  <c r="F342" i="26"/>
  <c r="F341" i="26" s="1"/>
  <c r="F337" i="26"/>
  <c r="F336" i="26" s="1"/>
  <c r="F334" i="26"/>
  <c r="F333" i="26" s="1"/>
  <c r="F330" i="26"/>
  <c r="F329" i="26" s="1"/>
  <c r="F326" i="26"/>
  <c r="F325" i="26" s="1"/>
  <c r="F680" i="26"/>
  <c r="F679" i="26" s="1"/>
  <c r="F678" i="26" s="1"/>
  <c r="F675" i="26"/>
  <c r="F674" i="26" s="1"/>
  <c r="F671" i="26"/>
  <c r="F670" i="26" s="1"/>
  <c r="F667" i="26"/>
  <c r="F666" i="26" s="1"/>
  <c r="F665" i="26" s="1"/>
  <c r="F661" i="26"/>
  <c r="F660" i="26" s="1"/>
  <c r="F659" i="26" s="1"/>
  <c r="F658" i="26" s="1"/>
  <c r="F657" i="26" s="1"/>
  <c r="F656" i="26" s="1"/>
  <c r="F646" i="26"/>
  <c r="F645" i="26"/>
  <c r="F644" i="26" s="1"/>
  <c r="F643" i="26" s="1"/>
  <c r="F641" i="26"/>
  <c r="F640" i="26"/>
  <c r="F639" i="26" s="1"/>
  <c r="F638" i="26" s="1"/>
  <c r="F594" i="26"/>
  <c r="F593" i="26"/>
  <c r="F592" i="26" s="1"/>
  <c r="F590" i="26"/>
  <c r="F589" i="26"/>
  <c r="F587" i="26"/>
  <c r="F586" i="26" s="1"/>
  <c r="F582" i="26"/>
  <c r="F581" i="26" s="1"/>
  <c r="F580" i="26" s="1"/>
  <c r="F579" i="26" s="1"/>
  <c r="F577" i="26"/>
  <c r="F576" i="26" s="1"/>
  <c r="F574" i="26"/>
  <c r="F573" i="26" s="1"/>
  <c r="F568" i="26"/>
  <c r="F567" i="26"/>
  <c r="F566" i="26" s="1"/>
  <c r="F565" i="26" s="1"/>
  <c r="F563" i="26"/>
  <c r="F562" i="26" s="1"/>
  <c r="F558" i="26"/>
  <c r="F557" i="26" s="1"/>
  <c r="F555" i="26"/>
  <c r="F554" i="26" s="1"/>
  <c r="F550" i="26"/>
  <c r="F549" i="26"/>
  <c r="F548" i="26" s="1"/>
  <c r="F547" i="26" s="1"/>
  <c r="F709" i="26"/>
  <c r="F708" i="26" s="1"/>
  <c r="F706" i="26"/>
  <c r="F705" i="26" s="1"/>
  <c r="F526" i="26"/>
  <c r="F525" i="26" s="1"/>
  <c r="F522" i="26"/>
  <c r="F521" i="26" s="1"/>
  <c r="F518" i="26"/>
  <c r="F517" i="26" s="1"/>
  <c r="F513" i="26"/>
  <c r="F512" i="26" s="1"/>
  <c r="F511" i="26" s="1"/>
  <c r="F508" i="26"/>
  <c r="F507" i="26" s="1"/>
  <c r="F506" i="26" s="1"/>
  <c r="F505" i="26" s="1"/>
  <c r="F502" i="26"/>
  <c r="F501" i="26" s="1"/>
  <c r="F500" i="26" s="1"/>
  <c r="F498" i="26"/>
  <c r="F497" i="26" s="1"/>
  <c r="F495" i="26"/>
  <c r="F494" i="26" s="1"/>
  <c r="F490" i="26"/>
  <c r="F489" i="26" s="1"/>
  <c r="F488" i="26" s="1"/>
  <c r="F485" i="26"/>
  <c r="F484" i="26" s="1"/>
  <c r="F481" i="26"/>
  <c r="F480" i="26" s="1"/>
  <c r="F476" i="26"/>
  <c r="F475" i="26" s="1"/>
  <c r="F474" i="26" s="1"/>
  <c r="F473" i="26" s="1"/>
  <c r="F412" i="26"/>
  <c r="F411" i="26"/>
  <c r="F410" i="26" s="1"/>
  <c r="F409" i="26" s="1"/>
  <c r="F407" i="26"/>
  <c r="F406" i="26" s="1"/>
  <c r="F405" i="26" s="1"/>
  <c r="F404" i="26" s="1"/>
  <c r="G191" i="27" l="1"/>
  <c r="G14" i="27" s="1"/>
  <c r="F403" i="26"/>
  <c r="F402" i="26"/>
  <c r="F637" i="26"/>
  <c r="F116" i="26"/>
  <c r="F106" i="26" s="1"/>
  <c r="F133" i="26"/>
  <c r="F132" i="26" s="1"/>
  <c r="F131" i="26" s="1"/>
  <c r="F130" i="26" s="1"/>
  <c r="F454" i="26"/>
  <c r="F122" i="26"/>
  <c r="F572" i="26"/>
  <c r="F571" i="26" s="1"/>
  <c r="F651" i="26"/>
  <c r="F393" i="26"/>
  <c r="F389" i="26" s="1"/>
  <c r="F388" i="26" s="1"/>
  <c r="F487" i="26"/>
  <c r="F236" i="26"/>
  <c r="F235" i="26" s="1"/>
  <c r="F308" i="26"/>
  <c r="F460" i="26"/>
  <c r="F172" i="26"/>
  <c r="F171" i="26" s="1"/>
  <c r="F704" i="26"/>
  <c r="F703" i="26" s="1"/>
  <c r="F702" i="26" s="1"/>
  <c r="F209" i="26"/>
  <c r="F208" i="26" s="1"/>
  <c r="F154" i="26"/>
  <c r="F479" i="26"/>
  <c r="F478" i="26" s="1"/>
  <c r="F383" i="26"/>
  <c r="F375" i="26" s="1"/>
  <c r="F84" i="26"/>
  <c r="F68" i="26"/>
  <c r="F67" i="26" s="1"/>
  <c r="F66" i="26" s="1"/>
  <c r="F493" i="26"/>
  <c r="F492" i="26" s="1"/>
  <c r="F553" i="26"/>
  <c r="F552" i="26" s="1"/>
  <c r="F585" i="26"/>
  <c r="F584" i="26" s="1"/>
  <c r="F516" i="26"/>
  <c r="F45" i="26"/>
  <c r="F44" i="26" s="1"/>
  <c r="F43" i="26" s="1"/>
  <c r="F37" i="26" s="1"/>
  <c r="F719" i="26"/>
  <c r="F366" i="26"/>
  <c r="F361" i="26" s="1"/>
  <c r="F324" i="26"/>
  <c r="F664" i="26"/>
  <c r="F561" i="26"/>
  <c r="F560" i="26"/>
  <c r="F440" i="26"/>
  <c r="F266" i="26"/>
  <c r="F340" i="26"/>
  <c r="F279" i="26"/>
  <c r="F280" i="26"/>
  <c r="F596" i="26"/>
  <c r="F684" i="26"/>
  <c r="F683" i="26" s="1"/>
  <c r="F682" i="26" s="1"/>
  <c r="F185" i="26"/>
  <c r="F184" i="26" s="1"/>
  <c r="F183" i="26" s="1"/>
  <c r="F182" i="26" s="1"/>
  <c r="F243" i="26"/>
  <c r="F22" i="26"/>
  <c r="F21" i="26" s="1"/>
  <c r="F352" i="26"/>
  <c r="F351" i="26" s="1"/>
  <c r="F145" i="26"/>
  <c r="F423" i="26"/>
  <c r="F65" i="26" l="1"/>
  <c r="F13" i="26" s="1"/>
  <c r="F570" i="26"/>
  <c r="F472" i="26"/>
  <c r="F471" i="26" s="1"/>
  <c r="F546" i="26"/>
  <c r="F303" i="26"/>
  <c r="F302" i="26" s="1"/>
  <c r="F295" i="26" s="1"/>
  <c r="F234" i="26"/>
  <c r="F207" i="26" s="1"/>
  <c r="F144" i="26"/>
  <c r="F143" i="26" s="1"/>
  <c r="F434" i="26"/>
  <c r="F433" i="26" s="1"/>
  <c r="F510" i="26"/>
  <c r="F504" i="26" s="1"/>
  <c r="F360" i="26"/>
  <c r="F359" i="26" s="1"/>
  <c r="F323" i="26"/>
  <c r="F322" i="26" s="1"/>
  <c r="F321" i="26" s="1"/>
  <c r="F663" i="26"/>
  <c r="F655" i="26" s="1"/>
  <c r="F422" i="26"/>
  <c r="F421" i="26"/>
  <c r="F420" i="26" s="1"/>
  <c r="F419" i="26" s="1"/>
  <c r="F181" i="26" l="1"/>
  <c r="F320" i="26"/>
  <c r="F545" i="26"/>
  <c r="F470" i="26"/>
  <c r="F539" i="26" l="1"/>
  <c r="F538" i="26" s="1"/>
  <c r="F12" i="26" s="1"/>
  <c r="D19" i="14" l="1"/>
  <c r="D17" i="14"/>
  <c r="D16" i="14"/>
  <c r="D15" i="14"/>
  <c r="D18" i="14"/>
  <c r="D14" i="14"/>
  <c r="E20" i="13"/>
  <c r="E17" i="13"/>
  <c r="E16" i="13"/>
  <c r="E21" i="13" s="1"/>
  <c r="D20" i="13"/>
  <c r="D17" i="13"/>
  <c r="D16" i="13"/>
  <c r="D21" i="13" s="1"/>
  <c r="D20" i="12"/>
  <c r="L26" i="24" l="1"/>
  <c r="N26" i="24"/>
  <c r="M26" i="24"/>
  <c r="L19" i="23"/>
  <c r="L20" i="23"/>
  <c r="K20" i="23"/>
  <c r="J20" i="23"/>
  <c r="I20" i="23"/>
  <c r="F20" i="23"/>
  <c r="B20" i="23"/>
  <c r="K19" i="23"/>
  <c r="H19" i="23"/>
  <c r="H20" i="23" s="1"/>
  <c r="G19" i="23"/>
  <c r="G20" i="23" s="1"/>
  <c r="F19" i="23"/>
  <c r="E19" i="23"/>
  <c r="E20" i="23" s="1"/>
  <c r="D19" i="23"/>
  <c r="D20" i="23" s="1"/>
  <c r="C19" i="23"/>
  <c r="C20" i="23" s="1"/>
  <c r="B19" i="23"/>
  <c r="E22" i="15" l="1"/>
  <c r="D22" i="15"/>
  <c r="E24" i="15" l="1"/>
  <c r="D24" i="15"/>
  <c r="D23" i="15"/>
  <c r="E22" i="14"/>
  <c r="E23" i="14" s="1"/>
  <c r="D22" i="14"/>
  <c r="D20" i="14"/>
  <c r="F25" i="11"/>
  <c r="E25" i="11"/>
  <c r="E23" i="10"/>
  <c r="E20" i="9"/>
  <c r="D20" i="9"/>
  <c r="D19" i="8"/>
  <c r="F15" i="7"/>
  <c r="D15" i="7"/>
  <c r="D14" i="6"/>
  <c r="D23" i="14" l="1"/>
  <c r="E23" i="15"/>
  <c r="D25" i="15"/>
  <c r="E25" i="15"/>
  <c r="E21" i="14"/>
  <c r="D21" i="14"/>
  <c r="C37" i="4" l="1"/>
  <c r="C32" i="4"/>
  <c r="C17" i="4"/>
  <c r="C16" i="4" l="1"/>
</calcChain>
</file>

<file path=xl/sharedStrings.xml><?xml version="1.0" encoding="utf-8"?>
<sst xmlns="http://schemas.openxmlformats.org/spreadsheetml/2006/main" count="15239" uniqueCount="928">
  <si>
    <t xml:space="preserve">                                                       муниципального района </t>
  </si>
  <si>
    <t xml:space="preserve">                                                                                         "Бай-Тайгинский кожуун Республики Тыва"</t>
  </si>
  <si>
    <t xml:space="preserve">                                                                                          "О бюджете муниципального района</t>
  </si>
  <si>
    <t xml:space="preserve">                                                                                          "Бай-Тайгинский кожуун Республики Тыва"</t>
  </si>
  <si>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</si>
  <si>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</si>
  <si>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</si>
  <si>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</si>
  <si>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</si>
  <si>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</si>
  <si>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</si>
  <si>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</si>
  <si>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</si>
  <si>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1 03 00000 00 0000 000</t>
  </si>
  <si>
    <t>Налог на товары (работы,услуги), реализуемые на территории Российской Федерации</t>
  </si>
  <si>
    <t xml:space="preserve"> 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</si>
  <si>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</si>
  <si>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</si>
  <si>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</si>
  <si>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1 05 03000 02 0000 110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</si>
  <si>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</si>
  <si>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</si>
  <si>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</si>
  <si>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1 06 00000 00 0000 110</t>
  </si>
  <si>
    <t>НАЛОГИ НА ИМУЩЕСТВО</t>
  </si>
  <si>
    <t>1 06 02000 02 0000 110</t>
  </si>
  <si>
    <t>Налог на имущество организаций</t>
  </si>
  <si>
    <t>1 08 00000 00 0000 000</t>
  </si>
  <si>
    <t>ГОСУДАРСТВЕННАЯ ПОШЛИНА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</si>
  <si>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</si>
  <si>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</si>
  <si>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</si>
  <si>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</si>
  <si>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</si>
  <si>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</si>
  <si>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</si>
  <si>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1 11 05035 00 0000 120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</si>
  <si>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</si>
  <si>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</si>
  <si>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</si>
  <si>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</si>
  <si>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</si>
  <si>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</si>
  <si>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 xml:space="preserve">ДОХОДЫ ОТ ОКАЗАНИЯ ПЛАТНЫХ УСЛУГ (РАБОТ) И КОМПЕНСАЦИИ ЗАТРАТ ГОСУДАРСТВА 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</si>
  <si>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</si>
  <si>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</si>
  <si>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</si>
  <si>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</si>
  <si>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</si>
  <si>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</si>
  <si>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</si>
  <si>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</si>
  <si>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1 16 00000 00 0000 000</t>
  </si>
  <si>
    <t>ШТРАФЫ, САНКЦИИ, ВОЗМЕЩЕНИЕ УЩЕРБА</t>
  </si>
  <si>
    <t xml:space="preserve">117 00000 00 0000 000 </t>
  </si>
  <si>
    <t>ПРОЧИЕ  НЕНАЛОГОВЫЕ ДОХОДЫ</t>
  </si>
  <si>
    <t>117 01050 05 0000 180</t>
  </si>
  <si>
    <t>Невыясненные поступления в бюджеты муниципальных районов</t>
  </si>
  <si>
    <t xml:space="preserve">117 05050 05 0000 180 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</si>
  <si>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</si>
  <si>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</si>
  <si>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</si>
  <si>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</si>
  <si>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</si>
  <si>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на закупку и доставку угля для казенных, бюджетных и автономных  учреждений, расположенных в труднодоступных населенных пунктах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</si>
  <si>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водоснажбения), приобретение котельно- печного топлива для казенных, бюджетных и автономных учреждений (с учетом доставки и услуг поставщика)</t>
  </si>
  <si>
    <t>Субсидии на долевое финансирование подготовки документов территориального планирования</t>
  </si>
  <si>
    <t>Субсидии на мероприятия по проведению оздоровительной кампании детей</t>
  </si>
  <si>
    <t>Субвенции на оплату жилищно-коммунальных услуг отдельным категориям граждан</t>
  </si>
  <si>
    <t>Субвенции на реализацию Закона РТ "О мерах социальной поддержки реабилитированных лиц и лиц признанных пострадавшими от политических репрессий"</t>
  </si>
  <si>
    <t>Субвенции на осуществление полномочий по  первичному воинскому учету на территориях, где отсутствуют военные комиссариаты</t>
  </si>
  <si>
    <t>Субвенции на предоставление гражданам субсидий на оплату жилого помещения и коммунальных услуг</t>
  </si>
  <si>
    <t>Субвенции на реализацию Закона Республики Тыва "О предоставлении органам местного самоуправления муниципальных районов и городских округов на территории Республики Тыва субвенций на реализацию основных общеобразовательных программ в области общего образования"</t>
  </si>
  <si>
    <t>Субвенции на реализацию Закона Республики Тыва "О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</si>
  <si>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</si>
  <si>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реализацию Закона Республики Тыва "О погребении и похоронном деле в Республике Тыва"</t>
  </si>
  <si>
    <t>Субвенция на реализацию Закона РТ "О мерах социальной поддержки ветеранов труда и тружеников тыла"</t>
  </si>
  <si>
    <t>Субвенции на реализацию Закона Республики Тыва "О порядке назначения выплаты ежемесячного пособия на ребенка"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</si>
  <si>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</si>
  <si>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Субвенции на осуществление переданных полномочий по комиссии по делам несовершеннолетних</t>
  </si>
  <si>
    <t xml:space="preserve">Субвенции на осуществление государственных полномочий по созданию, организации и обеспечению деятельности административных комиссий </t>
  </si>
  <si>
    <t>Субвенции на компенсацию расходов на оплату жилых помещений, отопления и освещения педагогическим работникам, проживающим и работающим в сельской местности</t>
  </si>
  <si>
    <t>Субвенция на обеспечение равной доступности услуг общественного транспорта для отдельных категорий граждан</t>
  </si>
  <si>
    <t>Иные межбюджетные трансферты</t>
  </si>
  <si>
    <t>2 02 04041 05 0000 151</t>
  </si>
  <si>
    <t>Межбюджетные трансферты на подключение общедоступных библиотек РТ, нуждающихся на проведение мероприятий по подключению  к сети Интернет и развитии системы библиотечного дела с учетом задачи расширения информационных технологий и оцифровки</t>
  </si>
  <si>
    <t>2 02 00089 05 0000 151</t>
  </si>
  <si>
    <t>Межбюджетные 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метного значения и мостов в целях ликвидации последствий крупномасштабного наводнения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</si>
  <si>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</si>
  <si>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муниципальных районов и городских округов Республики Тыва на комплектование книжных фондов библиотек муниципальных образований и государственных библиотек</t>
  </si>
  <si>
    <t xml:space="preserve">ИТОГО ДОХОДОВ </t>
  </si>
  <si>
    <t xml:space="preserve">ПОСТУПЛЕНИЯ ДОХОДОВ, В ТОМ ЧИСЛЕ БЕЗВОЗМЕЗДНЫЕ ПОСТУПЛЕНИЯ, </t>
  </si>
  <si>
    <t>плановый период</t>
  </si>
  <si>
    <t>2020 год</t>
  </si>
  <si>
    <t>Субсидии на создание в общеобразовательных организациях,расположенных в сельской местности,условий для занятий физической культурой и спортом</t>
  </si>
  <si>
    <t xml:space="preserve">                           Приложение № 10</t>
  </si>
  <si>
    <t xml:space="preserve">                           муниципального района </t>
  </si>
  <si>
    <t xml:space="preserve">                          "Бай-Тайгинский кожуун Республики Тыва"</t>
  </si>
  <si>
    <t xml:space="preserve">                          "О бюджете муниципального района</t>
  </si>
  <si>
    <t>(тыс.рублей)</t>
  </si>
  <si>
    <t>Наименование</t>
  </si>
  <si>
    <t>Мин</t>
  </si>
  <si>
    <t>РЗ</t>
  </si>
  <si>
    <t>ПР</t>
  </si>
  <si>
    <t>ЦСР</t>
  </si>
  <si>
    <t>ВР</t>
  </si>
  <si>
    <t>В С Е Г О</t>
  </si>
  <si>
    <t>Муниципальное казенное учреждение Управление культуры администрации муниципального района "Бай-Тайгинский кожуун Республики Тыва"</t>
  </si>
  <si>
    <t>001</t>
  </si>
  <si>
    <t>КУЛЬТУРА, КИНЕМАТОГРАФИЯ</t>
  </si>
  <si>
    <t>08</t>
  </si>
  <si>
    <t>Культура</t>
  </si>
  <si>
    <t>01</t>
  </si>
  <si>
    <t>02 0 00 00000</t>
  </si>
  <si>
    <t>Подпрограмма "Библиотечное обслуживание населения"</t>
  </si>
  <si>
    <t>02 1 00 00000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</si>
  <si>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</si>
  <si>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</si>
  <si>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</si>
  <si>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</si>
  <si>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</si>
  <si>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</si>
  <si>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Подпрограмма "Организация досуга и предоставление услуг организаций культуры"</t>
  </si>
  <si>
    <t>02 2 00 00000</t>
  </si>
  <si>
    <t>02 2 01 00590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</si>
  <si>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</si>
  <si>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</si>
  <si>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</si>
  <si>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</si>
  <si>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</si>
  <si>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Подпрограмма "Создание условий для реализации муниципальной программы"</t>
  </si>
  <si>
    <t>02 5 00 00000</t>
  </si>
  <si>
    <t>Реализация мероприятий в сфере культуры, не отнесенных к другим подпрограммам муниципальной программы</t>
  </si>
  <si>
    <t>02 5 02 70200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</si>
  <si>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</si>
  <si>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</si>
  <si>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</si>
  <si>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</si>
  <si>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</si>
  <si>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Непрограммные расходы</t>
  </si>
  <si>
    <t>Льготы ЖКУ сельским специалистам учреждений культуры</t>
  </si>
  <si>
    <t>Другие вопросы в области культуры, кинематографии</t>
  </si>
  <si>
    <t>04</t>
  </si>
  <si>
    <t>Подпрограмма "Развитие туризма в Бай-Тайгинском кожууне"</t>
  </si>
  <si>
    <t>02 4 00 00000</t>
  </si>
  <si>
    <t>02 4 01 70200</t>
  </si>
  <si>
    <t>Обеспечение деятельности Управления культуры администрации Бай-Тайгинского кожууна</t>
  </si>
  <si>
    <t>02 5 01 00000</t>
  </si>
  <si>
    <t>02 5 01 00110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</si>
  <si>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</si>
  <si>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</si>
  <si>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</si>
  <si>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</si>
  <si>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</si>
  <si>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 xml:space="preserve"> 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</si>
  <si>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</si>
  <si>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</si>
  <si>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</si>
  <si>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02 5 02 00000</t>
  </si>
  <si>
    <t>02 5 02 00110</t>
  </si>
  <si>
    <t>02 5 02 00190</t>
  </si>
  <si>
    <t>Управление труда и социального развития администрации муниципального района "Бай-Тайгинский кожуун Республики Тыва"</t>
  </si>
  <si>
    <t>002</t>
  </si>
  <si>
    <t xml:space="preserve">  </t>
  </si>
  <si>
    <t xml:space="preserve">         </t>
  </si>
  <si>
    <t xml:space="preserve">   </t>
  </si>
  <si>
    <t>Социальная политика</t>
  </si>
  <si>
    <t>10</t>
  </si>
  <si>
    <t>Социальное обеспечение населения</t>
  </si>
  <si>
    <t>03</t>
  </si>
  <si>
    <t>04 0 00 00000</t>
  </si>
  <si>
    <t>Подпрограмма "Предоставление мер социальной поддержки отдельным категориям граждан и семьям с детьми в Бай-Тайгинском кожууне"</t>
  </si>
  <si>
    <t>04 1 00 00000</t>
  </si>
  <si>
    <t>Обеспечение реализации Закона РТ "О порядке назначения и выплаты ежемесячного пособия на ребенка"</t>
  </si>
  <si>
    <t>04 1 01 00000</t>
  </si>
  <si>
    <t>Ежемесячное пособие на ребенка</t>
  </si>
  <si>
    <t>04 1 01 76070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</si>
  <si>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</si>
  <si>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</si>
  <si>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</si>
  <si>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</si>
  <si>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Предоставление государственных пособий лицам, не подлежащим  обязательному социальному страхованию на случай временной нетрудоспособности и в связи с  материнством и лицам, уволенными в связи с ликвидацией организаций</t>
  </si>
  <si>
    <t>04 1 02 00000</t>
  </si>
  <si>
    <t>04 1 02 53800</t>
  </si>
  <si>
    <t>Предоставление гражданам субсидий на оплату жилого помещения и коммунальных услуг</t>
  </si>
  <si>
    <t>04 1 04 00000</t>
  </si>
  <si>
    <t>04 1 04 76030</t>
  </si>
  <si>
    <t>Обеспечение реализации Закона Республики Тыва "О погребении и похоронном деле в Республике Тыва"</t>
  </si>
  <si>
    <t>04 1 05 00000</t>
  </si>
  <si>
    <t>04 1 05 76120</t>
  </si>
  <si>
    <t>Подпрограмма "Социальная поддержка и обслуживание граждан возраста, инвалидов и иных категорий граждан в Бай-Тайгинском кожууне"</t>
  </si>
  <si>
    <t>04 2 00 00000</t>
  </si>
  <si>
    <t>Обеспечение реализации Закона РТ "О мерах социальной поддержки ветеранов труда и тружеников тыла"</t>
  </si>
  <si>
    <t>04 2 01 00000</t>
  </si>
  <si>
    <t>04 2 01 76060</t>
  </si>
  <si>
    <t>Обеспечение реализации Закона РТ "О мерах социальной поддержки реабилитированных лиц и лиц признанных пострадавшими от политических репрессий"</t>
  </si>
  <si>
    <t>04 2 02 00000</t>
  </si>
  <si>
    <t>04 2 02 76080</t>
  </si>
  <si>
    <t>Предоставление поддержку на оплату жилищно-коммунальных услуг отдельным категориям граждан</t>
  </si>
  <si>
    <t>04 2 03 00000</t>
  </si>
  <si>
    <t>04 2 03 52500</t>
  </si>
  <si>
    <t>Другие вопросы в области социальной политики</t>
  </si>
  <si>
    <t>06</t>
  </si>
  <si>
    <t>Обеспечение выполнения передаваемых государственных полномочий в соответствии с действующим законодательством РФ по расчету предоставления жилищных субсидий гражданам</t>
  </si>
  <si>
    <t>04 1 03 00000</t>
  </si>
  <si>
    <t>04 1 03 76040</t>
  </si>
  <si>
    <t>Подпрограмма "Обеспечение реализации муниципальной программы"</t>
  </si>
  <si>
    <t>04 4 00 00000</t>
  </si>
  <si>
    <t>Обеспечение деятельности Управления труда и социального развития администрации Бай-Тайгинского кожууна</t>
  </si>
  <si>
    <t>04 4 01 00000</t>
  </si>
  <si>
    <t>Расходы на выплаты по оплате труда работников органов местного самоуправления</t>
  </si>
  <si>
    <t>04 4 01 00110</t>
  </si>
  <si>
    <t>120</t>
  </si>
  <si>
    <t>121</t>
  </si>
  <si>
    <t>04 4 01 00190</t>
  </si>
  <si>
    <t>800</t>
  </si>
  <si>
    <t>Уплата прочих налогов, сборов</t>
  </si>
  <si>
    <t>Реализация мероприятий в сфере социальной политики, не отнесенных к другим подпрограммам муниципальной программы</t>
  </si>
  <si>
    <t>04 4 02 70200</t>
  </si>
  <si>
    <t>Муниципальное казенное учреждение "Управление образования" администрации муниципального района "Бай-Тайгинский кожуун Республики Тыва"</t>
  </si>
  <si>
    <t>004</t>
  </si>
  <si>
    <t>ОБРАЗОВАНИЕ</t>
  </si>
  <si>
    <t>07</t>
  </si>
  <si>
    <t>Дошкольное образование</t>
  </si>
  <si>
    <t>01 0 00 00000</t>
  </si>
  <si>
    <t>Подпрограмма "Развитие дошкольного образования"</t>
  </si>
  <si>
    <t>01 1 00 00000</t>
  </si>
  <si>
    <t>01 1 00 00590</t>
  </si>
  <si>
    <t>01 1 00 76020</t>
  </si>
  <si>
    <t>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местности"</t>
  </si>
  <si>
    <t>01 8 00 00000</t>
  </si>
  <si>
    <t>01 8 00 76140</t>
  </si>
  <si>
    <t>Общее образование</t>
  </si>
  <si>
    <t>02</t>
  </si>
  <si>
    <t>Подпрограмма "Развитие общего образования"</t>
  </si>
  <si>
    <t>01 2 00 00000</t>
  </si>
  <si>
    <t>852</t>
  </si>
  <si>
    <t>Другие вопросы в области образования</t>
  </si>
  <si>
    <t>09</t>
  </si>
  <si>
    <t>01 9 00 00000</t>
  </si>
  <si>
    <t>Обеспечение деятельности Управления образования муниципального района "Бай-Тайгинский кожуун РТ"</t>
  </si>
  <si>
    <t>01 9 01 00110</t>
  </si>
  <si>
    <t>Организация деятельности централизованной бухгалтерии</t>
  </si>
  <si>
    <t>01 9 02 00000</t>
  </si>
  <si>
    <t>01 9 02 00110</t>
  </si>
  <si>
    <t>01 9 02 00190</t>
  </si>
  <si>
    <t>Реализация мероприятий в сфере образования и воспитания, не отнесенных к другим подпрограммам муниципальной программы</t>
  </si>
  <si>
    <t>01 9 03 72900</t>
  </si>
  <si>
    <t>Премии и гранты</t>
  </si>
  <si>
    <t>Охрана семьи и детства</t>
  </si>
  <si>
    <t xml:space="preserve">04 </t>
  </si>
  <si>
    <t>01 1 07 00000</t>
  </si>
  <si>
    <t>Субвенции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</si>
  <si>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01 1 07 76090</t>
  </si>
  <si>
    <t>МУНИЦИПАЛЬНОЕ УЧРЕЖДЕНИЕ УПРАВЛЕНИЕ СЕЛЬСКОГО ХОЗЯЙСТВА БАЙ-ТАЙГИНСКОГО КОЖУУНА</t>
  </si>
  <si>
    <t>006</t>
  </si>
  <si>
    <t>НАЦИОНАЛЬНАЯ ЭКОНОМИКА</t>
  </si>
  <si>
    <t>Сельское хозяйство и рыболовство</t>
  </si>
  <si>
    <t>05</t>
  </si>
  <si>
    <t>03 0 00 00000</t>
  </si>
  <si>
    <t>03 5 00 00000</t>
  </si>
  <si>
    <t>Обеспечение деятельности Управления сельского хозяйства администрации Бай-Тайгинского кожууна</t>
  </si>
  <si>
    <t>03 5 01 00000</t>
  </si>
  <si>
    <t>03 5 01 00110</t>
  </si>
  <si>
    <t>Иные выплаты персоналу государственных (муниципальных) органов, за исключением фонда оплаты труда</t>
  </si>
  <si>
    <t>03 5 01 00190</t>
  </si>
  <si>
    <t>122</t>
  </si>
  <si>
    <t>Другие вопросы в области национальной экономики</t>
  </si>
  <si>
    <t>12</t>
  </si>
  <si>
    <t>Подпрограмма "Развитие отраслей сельского хозяйства"</t>
  </si>
  <si>
    <t>03 1 00 00000</t>
  </si>
  <si>
    <t>Развитие отрасли растениеводства, переработки и реализации продукции растениеводства</t>
  </si>
  <si>
    <t>03 1 01 70200</t>
  </si>
  <si>
    <t>Развитие ветеринарии и обеспечение эпизоотического благополучия территории Бай-Тайгинского кожууна на территории Бай-Тайгинского кожууна</t>
  </si>
  <si>
    <t>03 1 06 70200</t>
  </si>
  <si>
    <t>Регулирование численности волков</t>
  </si>
  <si>
    <t>03 1 07 70200</t>
  </si>
  <si>
    <t>03 1 08 70200</t>
  </si>
  <si>
    <t>Уничтожение дикорастущей конопли</t>
  </si>
  <si>
    <t>03 1 09 70200</t>
  </si>
  <si>
    <t>Подпрограмма " Поддержка малых форм хозяйствования"</t>
  </si>
  <si>
    <t>03 2 00 00000</t>
  </si>
  <si>
    <t>Поддержка начинающим фермерам"</t>
  </si>
  <si>
    <t>03 2 01 50530</t>
  </si>
  <si>
    <t>Подпрограмма "Устойчивое развитие сельских территорий Бай-Тайгинского кожууна</t>
  </si>
  <si>
    <t>03 3 00 00000</t>
  </si>
  <si>
    <t>Улучшение жилищных условий граждан, проживающих в сельской местности, в том числе молодых специалистов</t>
  </si>
  <si>
    <t>03 3 01 75110</t>
  </si>
  <si>
    <t>ФИНАНСОВОЕ УПРАВЛЕНИЕ АДМИНИСТРАЦИИ МУНИЦИПАЛЬНОГО РАЙОНА "БАЙ-ТАЙГИНСКИЙ КОЖУУН РЕСПУБЛИКИ ТЫВА"</t>
  </si>
  <si>
    <t>007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</si>
  <si>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</si>
  <si>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</si>
  <si>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05 0 00 00000</t>
  </si>
  <si>
    <t>05 3 00 00000</t>
  </si>
  <si>
    <t>Обеспечение деятельности Финансового управления администрации Бай-Тайгинского кожууна</t>
  </si>
  <si>
    <t>05 3 01 00000</t>
  </si>
  <si>
    <t>05 3 01 00100</t>
  </si>
  <si>
    <t>05 3 01 00110</t>
  </si>
  <si>
    <t>05 3 01 00190</t>
  </si>
  <si>
    <t>Другие общегосударственные вопросы</t>
  </si>
  <si>
    <t>13</t>
  </si>
  <si>
    <t>97 0 00 00000</t>
  </si>
  <si>
    <t>97 0 00 76050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</si>
  <si>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</si>
  <si>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</si>
  <si>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</si>
  <si>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</si>
  <si>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97 0 00 51180</t>
  </si>
  <si>
    <t>500</t>
  </si>
  <si>
    <t>530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</si>
  <si>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</si>
  <si>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</si>
  <si>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долгом"</t>
  </si>
  <si>
    <t>05 2 00 00000</t>
  </si>
  <si>
    <t>Исполнение обязательств по обслуживанию муниципального долга в соответствии с программой муниципальных заимствований муниципального района 2Бай-Тайгиснкий кожуун Республики Тыва" и заключенными конрактами (соглашениями)</t>
  </si>
  <si>
    <t>05 2 03 70030</t>
  </si>
  <si>
    <t>Обслуживание муниципального долга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</si>
  <si>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</si>
  <si>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</si>
  <si>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</si>
  <si>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</si>
  <si>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78 7 00 00000</t>
  </si>
  <si>
    <t>Выравнивание бюджетной обеспеченности сельских (городских ) поселений из районного фонда финансовой поддержки</t>
  </si>
  <si>
    <t>78 7 00 70010</t>
  </si>
  <si>
    <t>Дотации</t>
  </si>
  <si>
    <t>510</t>
  </si>
  <si>
    <t xml:space="preserve"> Дотации на выравнивание бюджетной обеспеченности</t>
  </si>
  <si>
    <t>511</t>
  </si>
  <si>
    <t>Иные дотации</t>
  </si>
  <si>
    <t>78 7 00 70020</t>
  </si>
  <si>
    <t>Прочие межбюджетные трансферты общего характера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</si>
  <si>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</si>
  <si>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78 7 00 75060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</si>
  <si>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 и услуг поставщика)</t>
  </si>
  <si>
    <t>АДМИНИСТРАЦИЯ МУНИЦИПАЛЬНОГО РАЙОНА  "БАЙ-ТАЙГИНСКИЙ КОЖУУН РЕСПУБЛИКИ ТЫВА"</t>
  </si>
  <si>
    <t>008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</si>
  <si>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</si>
  <si>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Председатель администрации муниципального образования</t>
  </si>
  <si>
    <t>78 5 00 00000</t>
  </si>
  <si>
    <t>78 5 00 00110</t>
  </si>
  <si>
    <t>Руководство и управление в сфере установленных функций органов местного самоуправления</t>
  </si>
  <si>
    <t>78 6 00 00000</t>
  </si>
  <si>
    <t>78 6 00 00110</t>
  </si>
  <si>
    <t>78 6 00 00190</t>
  </si>
  <si>
    <t>17 0 00 00000</t>
  </si>
  <si>
    <t>Повышение профессиональной компетентности муниципальных служащих и лиц, включенных  в резерв управленческих кадров Бай-Тайгинского кожууна</t>
  </si>
  <si>
    <t>17 0 04 70200</t>
  </si>
  <si>
    <t>Членский взнос Ассоциации "Совет муниципальных образований"</t>
  </si>
  <si>
    <t>78 8 00 70200</t>
  </si>
  <si>
    <t>97 0 00 76130</t>
  </si>
  <si>
    <t>Субвенции на 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</si>
  <si>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</si>
  <si>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</si>
  <si>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ЕДДС</t>
  </si>
  <si>
    <t>77 7 00 70160</t>
  </si>
  <si>
    <t>08 0 00 00000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</si>
  <si>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</si>
  <si>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08 0 02 70080</t>
  </si>
  <si>
    <t>Другие вопросы в области национальной безопасности и правоохранительной деятельности</t>
  </si>
  <si>
    <t>09 0 00 00000</t>
  </si>
  <si>
    <t>Обеспечение общественного порядка и противодействие преступности в Бай-Тайгинском кожууне</t>
  </si>
  <si>
    <t>09 0 01 70200</t>
  </si>
  <si>
    <t>Профилактика безнадзорности и правонарушений несовершеннолетних в Бай-Тайгинском кожууне</t>
  </si>
  <si>
    <t>09 0 02 70200</t>
  </si>
  <si>
    <t>Национальная экономика</t>
  </si>
  <si>
    <t>Дорожное хозяйство (дорожные фонды)</t>
  </si>
  <si>
    <t>14 0 03 70140</t>
  </si>
  <si>
    <t xml:space="preserve">Дорожная деятельность в отношении автомобильных дорог местного значения вне границ населенных пунктов в границах муниципального района (в границах городского округа)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(в границах городского округа),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 </t>
  </si>
  <si>
    <t>07 0 00 00000</t>
  </si>
  <si>
    <t>Подпрограмма "Развитие инвестиционной привлекательности и улучшения инвестиционного климата Бай-Тайгинского кожууна"</t>
  </si>
  <si>
    <t>07 1 00 00000</t>
  </si>
  <si>
    <t>07 1 03 70200</t>
  </si>
  <si>
    <t>Подпрограмма "Развитие малого и среднего предпринимательства в Бай-Тайгинском кожууне"</t>
  </si>
  <si>
    <t>07 2 00 00000</t>
  </si>
  <si>
    <t>Финансовая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 Бай-Тайгинского кожууна;</t>
  </si>
  <si>
    <t>07 2 02 70200</t>
  </si>
  <si>
    <t>10 0 00 00000</t>
  </si>
  <si>
    <t>Организация эффективного управления земельными ресурсами на территории Бай-Тайгинского кожууна"</t>
  </si>
  <si>
    <t>10 0 03 70200</t>
  </si>
  <si>
    <t>19 0 00 00000</t>
  </si>
  <si>
    <t>19 0 01 75030</t>
  </si>
  <si>
    <t>Разработка карта (план) населенных пунктов Бай-Тайгинского кожууна</t>
  </si>
  <si>
    <t>19 0 02 70200</t>
  </si>
  <si>
    <t>16 0 00 00000</t>
  </si>
  <si>
    <t>Жилищно-коммунальное хозяйство</t>
  </si>
  <si>
    <t>Благоустройство</t>
  </si>
  <si>
    <t>15 0 00 00000</t>
  </si>
  <si>
    <t>Подпрограмма "Комплексное развитие и модернизация систем коммунальной инфраструктуры в Бай-Тайгинском кожууне"</t>
  </si>
  <si>
    <t>15 0 01 70100</t>
  </si>
  <si>
    <t>Подпрограмма "Снабжение населения Бай-Тайгинского кожууна чистой водопроводной водой"</t>
  </si>
  <si>
    <t>15 0 02 70110</t>
  </si>
  <si>
    <t>Подпрограмма "Организация утилизации и переработки бытовых и промышленных отходов"</t>
  </si>
  <si>
    <t>15 0 03 70120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</si>
  <si>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</si>
  <si>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</si>
  <si>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97 0 00 76100</t>
  </si>
  <si>
    <t>Дополнительное образование детей</t>
  </si>
  <si>
    <t>Подпрограмма "Развитие дополнительного образования детей"</t>
  </si>
  <si>
    <t>01 3 00 00000</t>
  </si>
  <si>
    <t>01 3 00 00590</t>
  </si>
  <si>
    <t>11 0 00 00000</t>
  </si>
  <si>
    <t>Подпрограмма "Поддержка молодой семьи и организация досуговой деятельности молодожи"</t>
  </si>
  <si>
    <t>11 0 02 70200</t>
  </si>
  <si>
    <t>Здравоохранение</t>
  </si>
  <si>
    <t>Другие вопросы в области здравоохранения</t>
  </si>
  <si>
    <t>06 0 00 00000</t>
  </si>
  <si>
    <t>Подпрограмма "Создание условий для оказания медицинской помощи населению, профилактика заболеваний и формирование здорового образа жизни"</t>
  </si>
  <si>
    <t>06 1 00 00000</t>
  </si>
  <si>
    <t>Реализация на территории муниципального образования мероприятий по профилактике заболеваний и формированию здрового образа жизни в соответсвии законом РТ</t>
  </si>
  <si>
    <t>06 1 05 70200</t>
  </si>
  <si>
    <t>Социальное обеспечение  населения</t>
  </si>
  <si>
    <t>18 0 00 00000</t>
  </si>
  <si>
    <t>Субсидии гражданам на приобретение жилья</t>
  </si>
  <si>
    <t>Физическая культура и спорт</t>
  </si>
  <si>
    <t>11</t>
  </si>
  <si>
    <t>Другие вопросы в области физической культуры и спорта</t>
  </si>
  <si>
    <t>12 0 00 00000</t>
  </si>
  <si>
    <t>Организация и проведение спортивно-массовых мероприятий различной направленности на территории  Бай-Тайгинского кожууна</t>
  </si>
  <si>
    <t>12 0 01 70200</t>
  </si>
  <si>
    <t>Средства массовой информации</t>
  </si>
  <si>
    <t xml:space="preserve"> Периодическая печать и издательства</t>
  </si>
  <si>
    <t>13 0 00 00000</t>
  </si>
  <si>
    <t>13 0 03 70200</t>
  </si>
  <si>
    <t>ХУРАЛ ПРЕДСТАВИТЕЛЕЙ МУНИЦИПАЛЬНОГО РАЙОНА "БАЙ-ТАЙГИНСКИЙ КОЖУУН РТ"</t>
  </si>
  <si>
    <t>025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</si>
  <si>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</si>
  <si>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</si>
  <si>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мунициального образования</t>
  </si>
  <si>
    <t>79 6 00 00000</t>
  </si>
  <si>
    <t>79 6 00 00110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</si>
  <si>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</si>
  <si>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79 7 00 00000</t>
  </si>
  <si>
    <t>79 7 00 00110</t>
  </si>
  <si>
    <t>79 7 00 00190</t>
  </si>
  <si>
    <t>КОНТРОЛЬНО-СЧЕТНАЯ ПАЛАТА МУНИЦИПАЛЬНОГО РАЙОНА "БАЙ-ТАЙГИНСКИЙ КОЖУУН РТ"</t>
  </si>
  <si>
    <t>026</t>
  </si>
  <si>
    <t>Контрольно-счетный орган</t>
  </si>
  <si>
    <t>79 8 00 00000</t>
  </si>
  <si>
    <t>79 8 00 00110</t>
  </si>
  <si>
    <t>79 8 00 00190</t>
  </si>
  <si>
    <t>Молодежная политика</t>
  </si>
  <si>
    <t>Заместитель Хурала Представителей</t>
  </si>
  <si>
    <t>Подпрограмма "Отдых и оздоровление  детей"</t>
  </si>
  <si>
    <t>01 5 00 00000</t>
  </si>
  <si>
    <t>Организация отдыха детей в каникулярное время</t>
  </si>
  <si>
    <t>01 5 01 00000</t>
  </si>
  <si>
    <t>01 5 01 75040</t>
  </si>
  <si>
    <t>РАСПРЕДЕЛЕНИЕ</t>
  </si>
  <si>
    <t>№ п/п</t>
  </si>
  <si>
    <t>Разработчики</t>
  </si>
  <si>
    <t>Наименование программ</t>
  </si>
  <si>
    <t>Утвержденный план на 2017 год</t>
  </si>
  <si>
    <t>1.1. Подпрограмма "Развитие дошкольного образования"</t>
  </si>
  <si>
    <t>1.2. Подпрограмма "Развитие общего образования"</t>
  </si>
  <si>
    <t>1.5. Подпрограмма "Отдых и оздоровление  детей"</t>
  </si>
  <si>
    <t>Муниципальное казенное учреждение "Управление культуры" администрации муниципального района "Бай-Тайгинский кожуун Республики Тыва"</t>
  </si>
  <si>
    <t>2.1. Подпрограмма "Библиотечное обслуживание населения"</t>
  </si>
  <si>
    <t>2.2. Подпрограмма "Организация досуга и предоставление услуг организаций культуры"</t>
  </si>
  <si>
    <t>2.3. Подпрограмма "Реализация национальной политики, развитие местного народного творчества"</t>
  </si>
  <si>
    <t>2.4. Подпрограмма "Развитие туризма в Бай-Тайгинском кожууне"</t>
  </si>
  <si>
    <t>2.5. Подпрограмма "Создание условий для реализации муниципальной программы"</t>
  </si>
  <si>
    <t>Муниципальное учреждение Управление сельского хозяйства Бай-Тайгинского кожууна</t>
  </si>
  <si>
    <t>3.1. Подпрограмма "Развитие отраслей сельского хозяйства"</t>
  </si>
  <si>
    <t>3.5. Подпрограмма "Обеспечение реализации муниципальной программы"</t>
  </si>
  <si>
    <t>4.1. Подпрограмма "Предоставление мер социальной поддержки отдельным категориям граждан и семьям с детьми в Бай-Тайгинском кожууне"</t>
  </si>
  <si>
    <t>4.2. Подпрограмма "Социальная поддержка и обслуживание граждан возраста, инвалидов и иных категорий граждан в Бай-Тайгинском кожууне"</t>
  </si>
  <si>
    <t>4.4. Подпрограмма "Обеспечение реализации муниципальной программы"</t>
  </si>
  <si>
    <t>Финансовое управление администрации муниципального района "Бай-Тайгинский кожуун Республики Тыва"</t>
  </si>
  <si>
    <t>Администрация муниципального района "Бай-Тайгинский кожуун Республики Тыва"</t>
  </si>
  <si>
    <t>Уплата иных платежей</t>
  </si>
  <si>
    <t>Иные выплаты персоналу учреждений, за исключением фонда оплаты труда</t>
  </si>
  <si>
    <t>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</t>
  </si>
  <si>
    <t>Судебная система</t>
  </si>
  <si>
    <t>97 0 00 51200</t>
  </si>
  <si>
    <t xml:space="preserve">Социальные выплаты гражданам, кроме публичных нормативных
социальных выплат
</t>
  </si>
  <si>
    <t xml:space="preserve"> муниципального района </t>
  </si>
  <si>
    <t>"Бай-Тайгинский кожуун Республики Тыва"</t>
  </si>
  <si>
    <t>"О бюджете муниципального района</t>
  </si>
  <si>
    <t>(тыс.руб.)</t>
  </si>
  <si>
    <t>Наименование сельских поселений</t>
  </si>
  <si>
    <t>сумон Бай-Тал</t>
  </si>
  <si>
    <t>сумон Кызыл-Даг</t>
  </si>
  <si>
    <t>сумон Кара-Хол</t>
  </si>
  <si>
    <t>сумон Хемчик</t>
  </si>
  <si>
    <t>сумон Шуй</t>
  </si>
  <si>
    <t>сумон Ээр-Хавак</t>
  </si>
  <si>
    <t xml:space="preserve">В С Е Г О </t>
  </si>
  <si>
    <t>Бай-Тайгинский кожуун Республики Тыва"</t>
  </si>
  <si>
    <t>Приложение №19</t>
  </si>
  <si>
    <t>Приложение №20</t>
  </si>
  <si>
    <t xml:space="preserve">                                      </t>
  </si>
  <si>
    <t>Распределение</t>
  </si>
  <si>
    <t xml:space="preserve">Всего </t>
  </si>
  <si>
    <t xml:space="preserve">                                                  от "     " ___________ 2014 года № </t>
  </si>
  <si>
    <t xml:space="preserve">                                                              на 2015 год и на плановый период 2016 и 2017 годов"</t>
  </si>
  <si>
    <t>на 2019 г.</t>
  </si>
  <si>
    <t>на 2020 г.</t>
  </si>
  <si>
    <t xml:space="preserve">                         </t>
  </si>
  <si>
    <t xml:space="preserve">     Распределение</t>
  </si>
  <si>
    <t>1.</t>
  </si>
  <si>
    <t>Рапределение</t>
  </si>
  <si>
    <t>сумон Тээли</t>
  </si>
  <si>
    <t xml:space="preserve">на 2019 г. </t>
  </si>
  <si>
    <t xml:space="preserve">на 2020 г. </t>
  </si>
  <si>
    <t xml:space="preserve">                                                                                   муниципального района </t>
  </si>
  <si>
    <t xml:space="preserve">                                                                                  "Бай-Тайгинский кожуун Республики Тыва"</t>
  </si>
  <si>
    <t xml:space="preserve">                                                                                  "О бюджете муниципального района</t>
  </si>
  <si>
    <t>Закупка товаров, работ и услуг для государственных (муниципальных) нужд</t>
  </si>
  <si>
    <t>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</si>
  <si>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</si>
  <si>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средства</t>
  </si>
  <si>
    <t>Субвенции на реализацию общих образовательных учреждений</t>
  </si>
  <si>
    <t>Субвенции на реализацию дошкольных образовательных учреждений</t>
  </si>
  <si>
    <t>Субвенции на составление (изменение)списков кандидатов в присяжные заседатели федеральных судов общей юрисдикции в Республике Тыва на 2018 год</t>
  </si>
  <si>
    <t>Субвенции на обеспечение предоставления гражданам субсидий на оплату жилого помещения и коммунальных услуг</t>
  </si>
  <si>
    <t>Субвенции на выплату государственных пособий лицам, не подлежащим обязательному социальному страхованию на случай временной нетрудодоступности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 ФЗ «О государственных пособиях гражданам, имеющим дете» на 2018 год</t>
  </si>
  <si>
    <t>Субвенции на осуществление государственных полномочий по созданию, организации и обеспечению деятельности административных комиссий в Республике Тыва</t>
  </si>
  <si>
    <t>Субвенции на осуществление переданных полномочий по комиссии по делам несовершеннолетних и защите их прав</t>
  </si>
  <si>
    <t>Субвенции на реализацию Закона Республики Тыва «О погребении и похоронном деле в Республике Тыва» на 2018 год</t>
  </si>
  <si>
    <t xml:space="preserve">Субвенции на компенсацию расходов на оплату жилых помещений, отопления и освещения педагогическим работникам, проживающими и работающим в сельской местности </t>
  </si>
  <si>
    <t>Субсидии на организацию отдыха и оздоровления детей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</si>
  <si>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</si>
  <si>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78 9 00 70200</t>
  </si>
  <si>
    <t>Резервные средства администации</t>
  </si>
  <si>
    <t>Сумма на 2019 год</t>
  </si>
  <si>
    <t>Сумма на 2020 год</t>
  </si>
  <si>
    <t>Утвержденный план на 2019 год</t>
  </si>
  <si>
    <t xml:space="preserve"> НОРМАТИВЫ РАСПРЕДЕЛЕНИЯ ДОХОДОВ МЕЖДУ БЮДЖЕТОМ И БЮДЖЕТАМИ МУНИЦИПАЛЬНЫХ ОБРАЗОВАНИЙ</t>
  </si>
  <si>
    <t>(в процентах)</t>
  </si>
  <si>
    <t>НАИМЕНОВАНИЕ ДОХОДА</t>
  </si>
  <si>
    <t xml:space="preserve">  бюджеты муниципальных районов</t>
  </si>
  <si>
    <t>бюджеты поселений</t>
  </si>
  <si>
    <t>В ЧАСТИ ПОГАШЕНИЯ ЗАДОЛЖЕННОСТИ И ПЕРЕРАСЧЕТОВ ПО ОТМЕНЕННЫМ НАЛОГАМ, СБОРАМ И ИНЫМ ОБЯЗАТЕЛЬНЫМ ПЛАТЕЖАМ</t>
  </si>
  <si>
    <t>Налог с продаж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</si>
  <si>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</si>
  <si>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мобилизуемый на территориях муниципальных районов</t>
  </si>
  <si>
    <t xml:space="preserve">ПРОЧИЕ ДОХОДЫ ОТ ОКАЗАНИЯ ПЛАТНЫХ УСЛУГ (РАБОТ) ПОЛУЧАТЕЛЯМИ СРЕДСТВ БЮДЖЕТОВ МУНИЦПАЛЬНЫХ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</si>
  <si>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</si>
  <si>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В ЧАСТИ ШТРАФОВ, САНКЦИЙ, ВОЗМЕЩЕНИЯ УЩЕРБА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</si>
  <si>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</si>
  <si>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</si>
  <si>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В ЧАСТИ ПРОЧИХ НЕНАЛОГОВЫХ ДОХОДОВ</t>
  </si>
  <si>
    <t>Невыясненные поступления, зачисляемые в  бюджеты муниципальных районов</t>
  </si>
  <si>
    <t>Прочие  неналоговые   доходы   бюджетов муниципальных районов</t>
  </si>
  <si>
    <t xml:space="preserve">                                         Приложение № 1</t>
  </si>
  <si>
    <t xml:space="preserve">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</si>
  <si>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Приложение № 3</t>
  </si>
  <si>
    <t>муниципального района</t>
  </si>
  <si>
    <t>Код бюджетной классификации</t>
  </si>
  <si>
    <t>Наименование главного администратора доходов бюджета муниципального района</t>
  </si>
  <si>
    <t>главного админист-ратора доходов</t>
  </si>
  <si>
    <t>доходов бюджета муниципального района</t>
  </si>
  <si>
    <t>Финансовое управление администрации муниципального района «Бай-Тайгинский кожуун Республики Тыва»</t>
  </si>
  <si>
    <t>1 16 32000 05 0000 140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</si>
  <si>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</si>
  <si>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</si>
  <si>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</si>
  <si>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</si>
  <si>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Дотации бюджетам муниципальных районов на выравнивание 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</si>
  <si>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</si>
  <si>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</si>
  <si>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</si>
  <si>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</si>
  <si>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</si>
  <si>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</si>
  <si>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</si>
  <si>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</si>
  <si>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</si>
  <si>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муниципальных районов</t>
  </si>
  <si>
    <t>Прочие безвозмездные поступления в бюджеты муниципальных районов от бюджетов субъектов Российской Федерации</t>
  </si>
  <si>
    <t>Администрация муниципального района «Бай-Тайгинский кожуун  Республики Тыва»</t>
  </si>
  <si>
    <t>1 11 05013 05 0000 120</t>
  </si>
  <si>
    <t>1 11 05035 05 0000 120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</si>
  <si>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</si>
  <si>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</si>
  <si>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 компенсации затрат бюджетов муниципальных районов</t>
  </si>
  <si>
    <t>1 14 06013 05 0000 430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</si>
  <si>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</si>
  <si>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</si>
  <si>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                                                  Приложение № 4</t>
  </si>
  <si>
    <t xml:space="preserve">                                                                                   Приложение № 5</t>
  </si>
  <si>
    <t xml:space="preserve">                           Приложение № 9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</si>
  <si>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</si>
  <si>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</si>
  <si>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</si>
  <si>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 xml:space="preserve">Невыясненные поступления, зачисляемые в  бюджеты сельских поселений </t>
  </si>
  <si>
    <t>Прочие  неналоговые   доходы   бюджетов сельских поселений</t>
  </si>
  <si>
    <t xml:space="preserve">Дотации бюджетам муниципальных районов на выравнивание бюджетной обеспеченности </t>
  </si>
  <si>
    <t xml:space="preserve">Дотации бюджетам муниципальных районов на  поддержку мер по обеспечению сбалансированности бюджетов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</si>
  <si>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</si>
  <si>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</si>
  <si>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</si>
  <si>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муниципальных районов на обеспечение мер социальной поддержки реабилитированных лиц, признанных пострадавшими от политических репрессий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</si>
  <si>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</si>
  <si>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 первичного воинского учета на территориях, где отсутствуют военные комиссариаты</t>
  </si>
  <si>
    <t>Субвенции бюджетам муниципальных районов по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</si>
  <si>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</si>
  <si>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процентов. начисленных на излишне взысканные суммы</t>
  </si>
  <si>
    <t>Приложение №11</t>
  </si>
  <si>
    <t>Приложение №12</t>
  </si>
  <si>
    <t>Приложение №13</t>
  </si>
  <si>
    <t>Приложение №14</t>
  </si>
  <si>
    <t>Приложение № 15</t>
  </si>
  <si>
    <t>Приложение № 16</t>
  </si>
  <si>
    <t>Приложение №17</t>
  </si>
  <si>
    <t>Приложение №18</t>
  </si>
  <si>
    <t xml:space="preserve">Верхний предел муниципального долга муниципального района </t>
  </si>
  <si>
    <t>Величина внутрен-него муници-пального долга на 01.01.2014 г.</t>
  </si>
  <si>
    <t>в том числе</t>
  </si>
  <si>
    <t>Величина внутрен-него муници-пального долга на 01.01.2015г.</t>
  </si>
  <si>
    <t>Величина внутрен-него муници-пального долга на 01.01.2017 г.</t>
  </si>
  <si>
    <t>Величина внутрен-него муници-пального долга на 01.01.2018 г.</t>
  </si>
  <si>
    <t>Величина внутрен-него муници-пального долга на 01.01.2019 г.</t>
  </si>
  <si>
    <t>основ-ной долг</t>
  </si>
  <si>
    <t>процен-ты</t>
  </si>
  <si>
    <t>Муниципальный долг по финансовым обязательствам муниципального района</t>
  </si>
  <si>
    <t>Кредитные соглашения и договоры, заключенные от имени муниципального образования</t>
  </si>
  <si>
    <t xml:space="preserve">Соглашение  от 25.11.2015г  №БК-15-11-25/07 </t>
  </si>
  <si>
    <t>Итого</t>
  </si>
  <si>
    <t>Всего</t>
  </si>
  <si>
    <t>Перечень</t>
  </si>
  <si>
    <t>Наименование публичного нормативного обязательства</t>
  </si>
  <si>
    <t>Код строки</t>
  </si>
  <si>
    <t>Реквизиты нормативного правового акта</t>
  </si>
  <si>
    <t>Дата втупления в силу</t>
  </si>
  <si>
    <t>Код расходов по БК</t>
  </si>
  <si>
    <t>Сумма</t>
  </si>
  <si>
    <t>вид</t>
  </si>
  <si>
    <t>дата</t>
  </si>
  <si>
    <t>номер</t>
  </si>
  <si>
    <t>название</t>
  </si>
  <si>
    <t>раздел</t>
  </si>
  <si>
    <t>подраздел</t>
  </si>
  <si>
    <t>целевая статья</t>
  </si>
  <si>
    <t>вид расходов</t>
  </si>
  <si>
    <t>2019г.</t>
  </si>
  <si>
    <t>10 дней со дня официального опубликования</t>
  </si>
  <si>
    <t>Материальная поддержка материнства, отцовства и детства</t>
  </si>
  <si>
    <t>Закон Республики Тыва</t>
  </si>
  <si>
    <t>1049 ВХ-1</t>
  </si>
  <si>
    <t>"О порядке назначения и выплаты ежемесячного пособия на ребенка"</t>
  </si>
  <si>
    <t>313</t>
  </si>
  <si>
    <t>Меры социальной поддержки ветеранов труда и Великой Отечественной Войны, проработавших в тылу в период с 22 июня 1941 года по май 1945 года не менее шести месяцев, исключая период раброты на временно оккупированных территориях СССР, либо лиц, награжденных орденами и медалями СССР за самоотверженный труд в период Великой Отечественной Войны</t>
  </si>
  <si>
    <t>003</t>
  </si>
  <si>
    <t>1159 ВХ-1</t>
  </si>
  <si>
    <t>"О мерах социальной поддержки ветеранов труда и Великой Отечественной Войны, проработавших в тылу в период с 22 июня 1941 года по май 1945 года не менее шести месяцев, исключая период раброты на временно оккупированных территориях СССР, либо лиц, награжденных орденами и медалями СССР за самоотверженный труд в период Великой Отечественной Войны"</t>
  </si>
  <si>
    <t>Меры социальной поддержки реабилитированных лиц и лиц, признанных пострадавшими от политических репрессий</t>
  </si>
  <si>
    <t>1147 ВХ-1</t>
  </si>
  <si>
    <t>"О мерах социальной поддержки реабилитированных лиц и лиц, признанных пострадавшими от политических репрессий"</t>
  </si>
  <si>
    <t>Меры социальной поддержки отдельных категорий граждан</t>
  </si>
  <si>
    <t>005</t>
  </si>
  <si>
    <t>1560 ВХ-1</t>
  </si>
  <si>
    <t>"О наделении органов местного самоуправления  муниципальных образований отдельными государственными полномочиями РТ в области социальной поддержки отдельных категорий граждан"</t>
  </si>
  <si>
    <t>Предоставление субсидий на оплату жилого помещения и коммунальных услуг</t>
  </si>
  <si>
    <t>Федеральный закон, Постановление Правительства Российской Федерации</t>
  </si>
  <si>
    <t>29.12.2004, 14.12.2005</t>
  </si>
  <si>
    <t>188-ФЗ;   761</t>
  </si>
  <si>
    <t>"Жилищный кодекс РФ", "О предоставлении субсидий на оплату жилого помещения и коммунальных услуг""</t>
  </si>
  <si>
    <t>01.03.2005 , 19.12.2005</t>
  </si>
  <si>
    <t>Социальная поддержка отдельных категорий граждан</t>
  </si>
  <si>
    <t>Постановление Правительства Республики Тыва</t>
  </si>
  <si>
    <t>175</t>
  </si>
  <si>
    <t>"О порядке обеспечения равной доступности услуг общественного транспорта для отдельных категорий граждан на территории Республики Тыва, оказание мер социальной поддержке которых относится к ведению Российской Федерации"</t>
  </si>
  <si>
    <t xml:space="preserve">10 </t>
  </si>
  <si>
    <t>04 2 04 76110</t>
  </si>
  <si>
    <t>Социальная поддержка неработающим гражданам</t>
  </si>
  <si>
    <t>Федеральный Закон</t>
  </si>
  <si>
    <t>8</t>
  </si>
  <si>
    <t>"О погребении и похоронном деле"</t>
  </si>
  <si>
    <t>01.01.1997</t>
  </si>
  <si>
    <t>Ежемесячные выплаты компенсации в части родительской платы за содержание ребенка в муниципальных учреждениях</t>
  </si>
  <si>
    <t>009</t>
  </si>
  <si>
    <t>92-ЗХ-2</t>
  </si>
  <si>
    <t>"О порядке предоставления финансовой помощи из бюджета Республики Тыва местным бюджетам в виде субвенции на выплату  компенсации в части родительской платы за содержание ребенка в муниципальных учреждениях, реализующих основную общеобразовательную программу дошкольного образования"</t>
  </si>
  <si>
    <t>17.05.2007</t>
  </si>
  <si>
    <t xml:space="preserve">Предоставление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</t>
  </si>
  <si>
    <t>010</t>
  </si>
  <si>
    <t>19.05.1995г</t>
  </si>
  <si>
    <t>81-ФЗ</t>
  </si>
  <si>
    <t>"О государственных пособиях, гражданам имеющих детей"</t>
  </si>
  <si>
    <t>2020г.</t>
  </si>
  <si>
    <t>Прочая закупка товаров, работ и услуг</t>
  </si>
  <si>
    <t xml:space="preserve">                                                                         к Решению хурала представителей</t>
  </si>
  <si>
    <t xml:space="preserve">                                                                           к Решению хурала представителей</t>
  </si>
  <si>
    <t xml:space="preserve">                                                                               к Решению хурала представителей</t>
  </si>
  <si>
    <t xml:space="preserve">                          к Решению хурала представителей</t>
  </si>
  <si>
    <t>к Решению хурала представителей</t>
  </si>
  <si>
    <t xml:space="preserve">                        к Решению хурала представителей</t>
  </si>
  <si>
    <t xml:space="preserve"> к Решению хурала представителей</t>
  </si>
  <si>
    <t>1.3. Подпрограмма "Развитие дополнительного образования детей"</t>
  </si>
  <si>
    <t>1.8. 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местности"</t>
  </si>
  <si>
    <t>1.9. Подпрограмма "Обеспечение реализации муниципальной программы "Развитие образования на 2018-2020 годы муниципального района "Бай-Тайгинский кожуун РТ"</t>
  </si>
  <si>
    <t>3.2. Подпрограмма "Поддержка малых форм хозяйствования"</t>
  </si>
  <si>
    <t>3.3. Подпрограмма "Устойчивое развитие сельских территорий Бай-Тайгинского кожууна"</t>
  </si>
  <si>
    <t>5.3. 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2018-2020 годы""</t>
  </si>
  <si>
    <t>Муниципальная программа "Развитие культуры на 2018-2020 годы"</t>
  </si>
  <si>
    <t>Муниципальная программа "Социальная поддержка граждан в Бай-Тайгинском кожууне на 2018-2020 годы"</t>
  </si>
  <si>
    <t>Муниципальная программа "Развитие образования на 2018-2020 годы муниципального района "Бай-Тайгинский кожуун Республики Тыва""</t>
  </si>
  <si>
    <t>Подпрограмма "Обеспечение реализации муниципальной программы "Развитие образования на 2018-2020 годы муниципального района "Бай-Тайгинский кожуун Республика Тыва"</t>
  </si>
  <si>
    <t>Муниципальная программа "Развитие образования на 2018-2020 годы муниципального района "Бай-Тайгинский кожуун РТ""</t>
  </si>
  <si>
    <t>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2018-2020 годы""</t>
  </si>
  <si>
    <t>Муниципальная программа "Управление муниципальными финансами муниципального района "Бай-Тайгинский кожуун РТ" на 2018-2020 гг"</t>
  </si>
  <si>
    <t>Муниципальная программа " Предупреждение и ликвидация последствий чрезвычайных ситуаций, реализация мер пожарной безопасности  на территории Бай-Тайгинского кожууна на 2018-2020 годы"</t>
  </si>
  <si>
    <t>Муниципальная программа "Обеспечение общественного порядка и противодействие преступности в Бай-Тайгинском кожууне на 2018-2020 годы"</t>
  </si>
  <si>
    <t>Муниципальная программа "Развитие и функционирование дорожно-транспортного хозяйства муниципального района "Бай-Тайгинский кожуун Республики Тыва" на 2018-2020 годы"</t>
  </si>
  <si>
    <t>Муниципальная программа "Управление муниципальным имуществом и земельными ресурсами муниципального района "Бай-Тайгинский кожуун Республики Тыва" на 2018-2020 годы</t>
  </si>
  <si>
    <t>Муниципальная программа "Территориальное развитие Бай-Тайгинского кожууна в 2018 – 2020 годы"</t>
  </si>
  <si>
    <t>Муниципальная программа "Энергосбережение и повышение энергетической эффективности на 2018-2020 годы"</t>
  </si>
  <si>
    <t xml:space="preserve"> Развитие туристско-рекреационного комплекса на территории Бай-Тайгинского кожууна;</t>
  </si>
  <si>
    <t xml:space="preserve">                           на 2019 год и плановый приод 2020-2021 годов."</t>
  </si>
  <si>
    <t xml:space="preserve">Программа "Развитие образования на 2018-2020 годы муниципального района «Бай-Тайгинский кожуун Республики Тыва» 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</si>
  <si>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</t>
  </si>
  <si>
    <t xml:space="preserve">Организация предоставления дополнительного образования детей в муниципальных образовательных организациях </t>
  </si>
  <si>
    <t>02 1 00 00590</t>
  </si>
  <si>
    <t xml:space="preserve">Организация библиотечного обслуживания населения, комплектование и обеспечение сохранности библиотечных фондов межпоселенческих библиотек 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</si>
  <si>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</si>
  <si>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Муниципальная программа "Социальная поддержка граждан в Бай-Тайгинском кожууне на 2019-2021 годы"</t>
  </si>
  <si>
    <t>01 2 02 L0970</t>
  </si>
  <si>
    <t>Предоставление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</si>
  <si>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Муниципальная программа  "Развитие сельского хозяйства и регулирование рынков сельскохозяйственной продукции в Бай-Тайгинском кожууне на 2019-2021 годы"</t>
  </si>
  <si>
    <t>Муниципальная программа "Развитие сельского хозяйства и регулирование рынков сельскохозяйственной продукции в Бай-Тайгинском кожууне на 2019-2021 годы"</t>
  </si>
  <si>
    <t>Организация мероприятий по проведении праздников животноводов "Наадым-2019" и дня работников сельского хозяйства</t>
  </si>
  <si>
    <t>Муниципальная программа "Управление муниципальными финансами муниципального района "Бай-Тайгинский кожуун РТ" на 2019-2021гг"</t>
  </si>
  <si>
    <t>Муниципальная программа "Муниципальное управление  муниципального района Бай-Тайгинский кожуун Республики Тыва " на 2019-2021 годы"</t>
  </si>
  <si>
    <t>14 0 00 00000</t>
  </si>
  <si>
    <t>19 0 01 00000</t>
  </si>
  <si>
    <t>Муниципальная программа "Реализация молодежной политики муниципального района "Бай-Тайгинский кожуун Республики Тыва" на 2019-2021 годы</t>
  </si>
  <si>
    <t>Муниципальная программа "Сохранение здоровья  и формирование здорового образа жизни населения в Бай-Тайгинском кожууне на 2019-2021гг"</t>
  </si>
  <si>
    <t>Муниципальная программа "Социальная защита семьи и детей  в Бай-Тайгинском кожууне на 2019-2021 годы"</t>
  </si>
  <si>
    <t>Муниципальная программа "Развитие физической культуры и спорта в муниципальном районе "Бай-Тайгинский кожуун Республики Тыва" на 2019-2021 годы"</t>
  </si>
  <si>
    <t xml:space="preserve">                                                                                              на 2019 год и плановый приод 2020-2021 годов"</t>
  </si>
  <si>
    <t xml:space="preserve">                                                                                              на 2019 год  и плановый период 2020-2021 годов"</t>
  </si>
  <si>
    <t>ПОСТУПЛЕНИЯ ДОХОДОВ, В ТОМ ЧИСЛЕ БЕЗВОЗМЕЗДНЫЕ ПОСТУПЛЕНИЯ, ПОЛУЧАЕМЫЕ ИЗ РЕСПУБЛИКАНСКОГО БЮДЖЕТА НА 2019 ГОД</t>
  </si>
  <si>
    <t>на 2019 год и планновый период 2020-2021 годов"</t>
  </si>
  <si>
    <t>межбюджетных трансфертов бюджетам сельских поселений в виде дотаций на выравнивание бюджетной обеспеченности на 2019 год</t>
  </si>
  <si>
    <t>межбюджетных трансфертов бюджетам сельских поселений в виде дотаций на выравнивание бюджетной обеспеченности на плановый период 2020-2021  годов.</t>
  </si>
  <si>
    <t xml:space="preserve">на 2021 г. </t>
  </si>
  <si>
    <t>Дотации бюджетам  муниципальных образований на поддержку мер по обеспечению сбалансированности бюджетов на 2019 год</t>
  </si>
  <si>
    <t>на 2019 год</t>
  </si>
  <si>
    <t>Дотации бюджетам  муниципальных образований на поддержку мер по обеспечению сбалансированности бюджетов на плановый период 2020-2021 годов.</t>
  </si>
  <si>
    <t>на 2021 г.</t>
  </si>
  <si>
    <t xml:space="preserve">                                       на 2019 год и на плановый период 2020 и 2021 годов"</t>
  </si>
  <si>
    <t>субвенции на осуществление государственных полномочий по установлению запрета на розничную продажу алкогольной продукции в РТ на 2019 год.</t>
  </si>
  <si>
    <t>субвенции на осуществление государственных полномочий по установлению запрета на розничную продажу алкогольной продукции в РТ на плановый период 2020-2021 годов.</t>
  </si>
  <si>
    <t>Распределение межбюджетных трансфертов бюджетам сельских поселений в виде субвенций на осуществление полномочий по первичному воинскому учету на территориях, где отсутствуют военные комиссариаты  на 2019 год.</t>
  </si>
  <si>
    <t>Распределение межбюджетных трансфертов бюджетам сельских поселений в виде субвенций на осуществление полномочий по первичному воинскому учету на территориях, где отсутствуют военные комиссариаты  на плановый период 2020-2021 годов.</t>
  </si>
  <si>
    <t xml:space="preserve"> 2020 г.</t>
  </si>
  <si>
    <t>2021 г.</t>
  </si>
  <si>
    <t>Распределение субсидии на закупку и доставку угля бюджетным учреждениям, расположенным в труднодоступных местах с ограниченными сроками завоза грузов на 2019 год</t>
  </si>
  <si>
    <t>на 2019 год и на плановый период 2020-2021 годов"</t>
  </si>
  <si>
    <t>Распределение субсидии на закупку и доставку угля бюджетным учреждениям, расположенным в труднодоступных местах с ограниченными сроками завоза грузов на плановый период 2020-2021 годов.</t>
  </si>
  <si>
    <t>на 2019 год  и плановый период 2020-2021 годов"</t>
  </si>
  <si>
    <t>"Бай-Тайгинский кожуун Республики Тыва" на 01.01.2019 г.</t>
  </si>
  <si>
    <t>публичных нормативных обязательств муниципального района "Бай-Тайгинского кожууна Республики Тыва" на 2019 год и плановый период 2020-2021 годов</t>
  </si>
  <si>
    <t>2021г.</t>
  </si>
  <si>
    <t>Субвенции на выплату ежемесячных пособий на первого ребенка, рожденного с 1 января 2018 года, в соответствии с Федеральным законом от 28.12.2017 №418-ФЗ "О ежемесячных выплатах семьям, имеющим детей"</t>
  </si>
  <si>
    <t>Субенции на обеспечение равной доступности услуг общественного транспорта для отдельных категорий граждан</t>
  </si>
  <si>
    <t>Предоставление компенсации расходов на оплату жилых помещений, отопления и освещения  работникам культуры, проживающими и работающим в сельской местности</t>
  </si>
  <si>
    <t>02 6 00 00000</t>
  </si>
  <si>
    <t>02 6 00 76240</t>
  </si>
  <si>
    <t>Субвенция на выплату ежемесячного пособия в связи и рождением и (усыновлением) первого ребенка.</t>
  </si>
  <si>
    <t>04 1 06 00000</t>
  </si>
  <si>
    <t>04 1 06 55730</t>
  </si>
  <si>
    <t>04 1 07 00000</t>
  </si>
  <si>
    <t>Иные выплаты населению</t>
  </si>
  <si>
    <t>Обеспечение проведения выборов и референдумов</t>
  </si>
  <si>
    <t>Подпрограмма "Средства массовой информации"</t>
  </si>
  <si>
    <t>20 0 00 00000</t>
  </si>
  <si>
    <t xml:space="preserve"> Иные бюджетные ассигнования</t>
  </si>
  <si>
    <t xml:space="preserve">Субсидии юридическим лицам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</si>
  <si>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</si>
  <si>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04 1 07 56110</t>
  </si>
  <si>
    <t>Обеспечение равной доступности услуг ощественного транспорта для отдельных категорий граждан</t>
  </si>
  <si>
    <t>15 0 03 00350</t>
  </si>
  <si>
    <t>02 7 01 70200</t>
  </si>
  <si>
    <t>02 7 02 70200</t>
  </si>
  <si>
    <t>Субвенции на оплату части затрат на транспортировку  угля граждан, проживающих в труднодоступных населенных пунктах</t>
  </si>
  <si>
    <t>86 7 00 76100</t>
  </si>
  <si>
    <t>87 7 00 00000</t>
  </si>
  <si>
    <t>87 7 00 42250</t>
  </si>
  <si>
    <t>08 0 01 70080</t>
  </si>
  <si>
    <t>Участие в предупреждении и ликвидации последствий чрезвычайных ситуаций на территории муниципального района</t>
  </si>
  <si>
    <t>08 0 03 70080</t>
  </si>
  <si>
    <t>08 0 04 70080</t>
  </si>
  <si>
    <t>16 0 01 70150</t>
  </si>
  <si>
    <t>Снижение объема потребления теплой и электрической энергии муниципальными учреждениями кожжуна</t>
  </si>
  <si>
    <t>16 0 02 70150</t>
  </si>
  <si>
    <t>16 0 03 70150</t>
  </si>
  <si>
    <t>07 1 04 70200</t>
  </si>
  <si>
    <t>Содействие созданию и развитию инфраструктуры поддержки субъектов малого и среднего предпринимательства</t>
  </si>
  <si>
    <t>07 2 03 70200</t>
  </si>
  <si>
    <t>07 2 04 70200</t>
  </si>
  <si>
    <t>07 2 05 70200</t>
  </si>
  <si>
    <t>12 0 02 70200</t>
  </si>
  <si>
    <t>12 0 03 70200</t>
  </si>
  <si>
    <t>Организация участия сборных команд по видам спорта в региональных соревнованиях</t>
  </si>
  <si>
    <t>Организация участия команд МБОУ ДОД ТДЮСШ в республиканских соревнованиях;</t>
  </si>
  <si>
    <t>Непрограммные расходы в области физической  культуры и спорта</t>
  </si>
  <si>
    <t>18 0 04 L4970</t>
  </si>
  <si>
    <t>Обеспечение жильем молодых семей в Бай-Тайгинском кожууне</t>
  </si>
  <si>
    <t>20 0 03 70200</t>
  </si>
  <si>
    <t>Информационная безопасность</t>
  </si>
  <si>
    <t>15 0 02 75030</t>
  </si>
  <si>
    <t>Субсидии на строительство и реконструкцию локальных систем водоснабжения</t>
  </si>
  <si>
    <t>15 0 02 00000</t>
  </si>
  <si>
    <t>Призовой фонд республиканской конной скачки</t>
  </si>
  <si>
    <t>13 0 01 70200</t>
  </si>
  <si>
    <t>Создание комплексной работы по социальной реабилитации семей, находящихся в социально опасном положении и трудной жизненной ситуации.</t>
  </si>
  <si>
    <t>Социальная поддержка семей с детьми и детей, находящихся в трудной жизненной ситуации.</t>
  </si>
  <si>
    <t>13 0 02 70200</t>
  </si>
  <si>
    <t>Создание благоприятных условий для комплексного развития и жизнедеятельности детей</t>
  </si>
  <si>
    <t>13 0 04 70200</t>
  </si>
  <si>
    <t>Развитие и повышение эффективности системы отдыха и оздоровление детей</t>
  </si>
  <si>
    <t>13 0 05 70200</t>
  </si>
  <si>
    <t>Обеспечение безопасного материнства и рождения здоровых детей, охрана здоровья детей и подростков, в т.ч. Репродуктивного здоровья</t>
  </si>
  <si>
    <t>13 0 06 70200</t>
  </si>
  <si>
    <t>13 0 07 70200</t>
  </si>
  <si>
    <t xml:space="preserve">Участие детей и пожалых граждан республиканских фестивалях, спартакиадах, конкурсах </t>
  </si>
  <si>
    <t>Проведение кожуунных фестивалях, спартакиадах среди детей, семей пожилого возраста</t>
  </si>
  <si>
    <t>13 0 09 70200</t>
  </si>
  <si>
    <t>13 0 10 70200</t>
  </si>
  <si>
    <t>Участие детей в республиканских фестивалях и конкурсах</t>
  </si>
  <si>
    <t>Развитие и пропаганда семейных ценностей и традиций, семейных отношений</t>
  </si>
  <si>
    <t>89 7 00 70200</t>
  </si>
  <si>
    <t xml:space="preserve"> МУНИЦИПАЛЬНОГО РАЙОНА НА 2019 ГОД И ПЛАНОВЫЙ ПЕРИОД 2020-2021 ГОДОВ</t>
  </si>
  <si>
    <t>2 02 10000 00 0000 150</t>
  </si>
  <si>
    <t>2 02 15001 05 0000 150</t>
  </si>
  <si>
    <t>2 02 15002 05 0000 150</t>
  </si>
  <si>
    <t>2 02 20000 00 0000 150</t>
  </si>
  <si>
    <t>2 02 29999 05 0000 150</t>
  </si>
  <si>
    <t>Субсидии на обеспечение специализированной коммунальной техникой предприятий жилищно-коммунального комплекса</t>
  </si>
  <si>
    <t>Субсидии на мероприятия государственной программы Республика Тыва "Доступная среда на 2016-2020 годы"</t>
  </si>
  <si>
    <t>2 02 30000 00 0000 150</t>
  </si>
  <si>
    <t>2 02 30013 05 0000 150</t>
  </si>
  <si>
    <t>2 02 30022 05 0000 150</t>
  </si>
  <si>
    <t>2 02 30024 05 0000 150</t>
  </si>
  <si>
    <t>2 02 30029 05 0000 150</t>
  </si>
  <si>
    <t>2 02 35118 05 0000 150</t>
  </si>
  <si>
    <t>2 02 35120 05 0000 150</t>
  </si>
  <si>
    <t>2 02 35250 05 0000 150</t>
  </si>
  <si>
    <t>2 02 35380 05 0000 150</t>
  </si>
  <si>
    <t>2 02 35573 05 0000 150</t>
  </si>
  <si>
    <t>Субвенции на выплату ежемесячных пособий на первого ребенка, рожденного с 1 января 2018 года, в соответствии с Федеральным законом от 28.12.2017г № 418-ФЗ "О ежемесячных выплатах семьям, имеющим детей"</t>
  </si>
  <si>
    <t>Субвенции на оплату части затрат на транспортировку угля граждан, проживающих в труднодоступных населенных пунктах</t>
  </si>
  <si>
    <t>2 02 40000 00 0000 150</t>
  </si>
  <si>
    <t>2 02 40014 05 0000 150</t>
  </si>
  <si>
    <t>2 02 40025 02 0000 150</t>
  </si>
  <si>
    <t>ПОЛУЧАЕМЫЕ ИЗ РЕСПУБЛИКАНСКОГО БЮДЖЕТА НА 2019 ГОД И ПЛАНОВЫЙ ПЕРИОД 2020 И 2021 ГОДОВ</t>
  </si>
  <si>
    <t>2021 год</t>
  </si>
  <si>
    <t xml:space="preserve">2 02 40014 05 0000 150 </t>
  </si>
  <si>
    <t xml:space="preserve"> СТАТЬЯМ И ВИДАМ РАСХОДОВ КЛАССИФИКАЦИИ РАСХОДОВ БЮДЖЕТА НА 2019 ГОД И ПЛАНОВЫЙ ПЕРИОД 2020 И 2021 ГОДОВ</t>
  </si>
  <si>
    <t xml:space="preserve">                                                                                   на 2019 год и плановый приод 2020-2021 годов."</t>
  </si>
  <si>
    <t xml:space="preserve">                           Приложение № 6</t>
  </si>
  <si>
    <t>ВЕДОМСТВЕННАЯ СТРУКТУРА РАСХОДОВ БЮДЖЕТА НА 2019 ГОД</t>
  </si>
  <si>
    <t>Перечень главных администраторов доходов бюджета на 2019 год и плановый период 2020-2021 годов</t>
  </si>
  <si>
    <t>Сумма на 2021 год</t>
  </si>
  <si>
    <t>Муниципальная программа "Цифровая экономика в  Бай-Тайгинском кожууне на 2019 – 2021 годы"</t>
  </si>
  <si>
    <t>2.6.Предоставление компенсации расходов на оплату жилых помещений, отопления и освещения  работникам культуры, проживающими и работающим в сельской местности</t>
  </si>
  <si>
    <t>2.7.Средство массовой информации</t>
  </si>
  <si>
    <t>1. Муниципальная программа "Развитие образования на 2018-2020 годы муниципального района "Бай-Тайгинский кожуун Республики Тыва""</t>
  </si>
  <si>
    <t>2. Развитие культуры на 2018-2020 годы</t>
  </si>
  <si>
    <t>3. Развитие сельского хозяйства и регулирование рынков сельскохозяйственной продукции в Бай-Тайгинском кожууне на 2019-2021 годы</t>
  </si>
  <si>
    <t>4.Социальная поддержка граждан в Бай-Тайгинском кожууне на 2018-2020 годы</t>
  </si>
  <si>
    <t>5. Управление муниципальными финансами муниципального района "Бай-Тайгинский кожуун РТ" на 2018-2020 годы</t>
  </si>
  <si>
    <t>6. Сохранение и формирование здорового образа жизни населения в Бай-Тайгинском кожууне на 2019-2021 гг</t>
  </si>
  <si>
    <t>7. Создание благоприятных условий для ведения бизнеса в Бай-Тайгинском кожууне  на 2019-2021 годы</t>
  </si>
  <si>
    <t>8.  Предупреждение и ликвидация последствий чрезвычайных ситуаций, реализация мер пожарной безопасности  на территории Бай-Тайгинского кожууна на 2018-2020 годы</t>
  </si>
  <si>
    <t>9. Обеспечение общественного порядка и противодействие преступности на территории муниципального района "Бай-Тайгинский кожуун республики Тыва" на 2018-2020гг.</t>
  </si>
  <si>
    <t>10. Управление муниципальным имуществом и земельными ресурсами муниципального района "Бай-Тайгинский кожуун РТ" на 2018-2020 годы</t>
  </si>
  <si>
    <t>11. Реализация молодежной политики  муниципального района "Бай-Тайгинский кожуун РТ" на 2019-2021 гг</t>
  </si>
  <si>
    <t>12. Развитие физической культуры и спорта в муниципальном районе "Бай-Тайгинский кожуун Республики Тыва на 2019-2021 годы"</t>
  </si>
  <si>
    <t xml:space="preserve">13. Социальная защита семьи и детей в Бай-Тайгинском кожууне на 2019 – 2021 годы </t>
  </si>
  <si>
    <t>14. Развитие и функционирование дорожно-транспортного хозяйства муниципального района "Бай-Тайгинский кожуун РТ" на 2019-2021 годы</t>
  </si>
  <si>
    <t xml:space="preserve">15. Формирование современной комфортной городской  среды  в Бай-Тайгинскомкожуунена 2018 -2022 годы. </t>
  </si>
  <si>
    <t xml:space="preserve">16. Энергосбережение и повышение энергетической эффективности на 2018 – 2020 годы </t>
  </si>
  <si>
    <t xml:space="preserve">17. Муниципальное управление  муниципального района «Бай-Тайгинскийкожуун Республики Тыва» на 2019 – 2021годы </t>
  </si>
  <si>
    <t xml:space="preserve">18. Обеспечение жителей Бай-Тайгинского кожууна доступным и комфортным жильем на 2016 – 2020 годы </t>
  </si>
  <si>
    <t xml:space="preserve">19. Территориальное развитие Бай-Тайгинскогокожууна в 2019 – 2021 годы </t>
  </si>
  <si>
    <t xml:space="preserve">20. Цифровая экономика в Бай-Тайгигнском кожууне на 2019-21гг </t>
  </si>
  <si>
    <t>бюджетных ассигнований на реализацию муниципальных программ НА 2019 ГОД И ПЛАНОВЫЙ ПЕРИОД 2020 И 2021 ГОДОВ</t>
  </si>
  <si>
    <t xml:space="preserve">6.1.Создание условий для оказания медицинской помощи населению, профилактика заболеванийи формирование здорового образа жизни </t>
  </si>
  <si>
    <t>7.1.Развитие инвестиционной привлекательности и улучшения инвестиционного климата Бай-Тайгинскогокожууна</t>
  </si>
  <si>
    <t>7.2.Развитие малого и среднего предпринимательства в Бай-Тайгинскомкожууне </t>
  </si>
  <si>
    <t xml:space="preserve">                                                                                   Приложение № 7</t>
  </si>
  <si>
    <t xml:space="preserve">                           Приложение № 8</t>
  </si>
  <si>
    <t>Приложение №21</t>
  </si>
  <si>
    <t>Приложение № 22</t>
  </si>
  <si>
    <t>02 1 01 00590</t>
  </si>
  <si>
    <t>Условно утвержденные расходы</t>
  </si>
  <si>
    <t>99 9 99 00000</t>
  </si>
  <si>
    <t>Коммунальное хозяйство</t>
  </si>
  <si>
    <t xml:space="preserve"> Подпрограмма"Организация утилизации и переработки бытовых и промышленных отходов"</t>
  </si>
  <si>
    <t>15 0 03 00000</t>
  </si>
  <si>
    <t>01 2 00 00590</t>
  </si>
  <si>
    <t>Обеспечение деятельности муниципальных учреждений (оказание услуг)</t>
  </si>
  <si>
    <t>01 2 00 76020</t>
  </si>
  <si>
    <t>89 8 00 00000</t>
  </si>
  <si>
    <t>89 8 00 70200</t>
  </si>
  <si>
    <t>Осуществление мероприятий по обеспечению безопасности людей на водных объектах, охране их жизни и здоровья.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</si>
  <si>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</si>
  <si>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>Совершенствование информационно-консультационной поддержки субъектов малого и среднего предпринимательства</t>
  </si>
  <si>
    <t>Формирование положительного имиджа предпринимательства и пропаганда его социальной значимости</t>
  </si>
  <si>
    <t>Создание условий для перевода их на энергосберегающий путь развития</t>
  </si>
  <si>
    <t>Создание экономических, технических организационных условий для эффективного использования энергетических ресурсов, стимулирование проведения энергосберегающей политики исполнителями настоящей программы</t>
  </si>
  <si>
    <t>Муниципальная программа "Создание благоприятных условий  для ведения бизнеса в Бай-Тайгинском кожууне на 2018 – 2020 годы"</t>
  </si>
  <si>
    <t xml:space="preserve"> Формирование инфраструктуры инвестиционной деятельности;</t>
  </si>
  <si>
    <t xml:space="preserve"> Утверждение схемы территориального планирования Бай-Тайгинскогокожууна</t>
  </si>
  <si>
    <t>Муниципальная программа "Формирование современной комфортной городской среды в Бай-Тайгинском кожууне на 2018-2020 годы"</t>
  </si>
  <si>
    <t>Муниципальная программа "Обеспечение жителей Бай-Тайгинского кожууна доступным и комфортным жильем на 2016-2020 годы"</t>
  </si>
  <si>
    <t xml:space="preserve">                                                      от "26"декабря 2018 года № 120</t>
  </si>
  <si>
    <t xml:space="preserve">                                                      от "26" декабря 2018 года № 120</t>
  </si>
  <si>
    <t>от "26" декабря 2018 года № 120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</si>
  <si>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</si>
  <si>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</si>
  <si>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2 02 39999 05 0000 150</t>
  </si>
  <si>
    <t>2 02 45160 05 0000 150</t>
  </si>
  <si>
    <t>2 02 49999 05 0000 150</t>
  </si>
  <si>
    <t>2 02 90024 05 0000 150</t>
  </si>
  <si>
    <t>208 05000 05 0000 150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</si>
  <si>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</si>
  <si>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</si>
  <si>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</si>
  <si>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</si>
  <si>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</si>
  <si>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территрий муниципальных районов</t>
  </si>
  <si>
    <t xml:space="preserve">                                                                                                                             от "26" декабря 2018 года № 120</t>
  </si>
  <si>
    <t xml:space="preserve">                           от "26" декабря  2018 года № 120</t>
  </si>
  <si>
    <t xml:space="preserve">                           от "26" декабря 2018 года №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</si>
</sst>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F800]dddd\,\ mmmm\ dd\,\ yyyy"/>
    <numFmt numFmtId="165" formatCode="#,##0.0"/>
    <numFmt numFmtId="166" formatCode="_(* #,##0.00_);_(* \(#,##0.00\);_(* &quot;-&quot;??_);_(@_)"/>
    <numFmt numFmtId="167" formatCode="0.0"/>
    <numFmt numFmtId="168" formatCode="#,##0.000"/>
    <numFmt numFmtId="169" formatCode="0.0000"/>
  </numFmts>
  <fonts count="44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Courier New"/>
      <family val="3"/>
      <charset val="204"/>
    </font>
    <font>
      <b/>
      <sz val="6"/>
      <name val="Times New Roman"/>
      <family val="1"/>
      <charset val="204"/>
    </font>
    <font>
      <b/>
      <sz val="8"/>
      <name val="Arial Cyr"/>
      <charset val="204"/>
    </font>
    <font>
      <sz val="7"/>
      <name val="Arial Cyr"/>
      <charset val="204"/>
    </font>
    <font>
      <sz val="5"/>
      <name val="Arial Cyr"/>
      <charset val="204"/>
    </font>
    <font>
      <sz val="8"/>
      <name val="Arial Cyr"/>
      <charset val="204"/>
    </font>
    <font>
      <sz val="6"/>
      <name val="Arial Cyr"/>
      <charset val="204"/>
    </font>
    <font>
      <i/>
      <sz val="1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i/>
      <sz val="8"/>
      <color rgb="FF00000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595959"/>
      </left>
      <right style="medium">
        <color rgb="FF595959"/>
      </right>
      <top style="medium">
        <color rgb="FF595959"/>
      </top>
      <bottom style="medium">
        <color rgb="FF595959"/>
      </bottom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39" fillId="0" borderId="0" applyNumberFormat="0" applyFill="0" applyBorder="0" applyAlignment="0" applyProtection="0"/>
  </cellStyleXfs>
  <cellXfs count="465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2" applyFont="1" applyFill="1"/>
    <xf numFmtId="164" fontId="2" fillId="0" borderId="0" xfId="2" applyNumberFormat="1" applyFont="1" applyFill="1"/>
    <xf numFmtId="0" fontId="3" fillId="0" borderId="0" xfId="2" applyFont="1" applyFill="1"/>
    <xf numFmtId="165" fontId="5" fillId="0" borderId="0" xfId="0" applyNumberFormat="1" applyFont="1" applyFill="1" applyAlignment="1">
      <alignment horizontal="center"/>
    </xf>
    <xf numFmtId="0" fontId="7" fillId="0" borderId="0" xfId="2" applyFont="1" applyFill="1"/>
    <xf numFmtId="0" fontId="6" fillId="0" borderId="0" xfId="2" applyFont="1" applyFill="1"/>
    <xf numFmtId="165" fontId="3" fillId="0" borderId="0" xfId="2" applyNumberFormat="1" applyFont="1" applyFill="1" applyAlignment="1">
      <alignment horizontal="center"/>
    </xf>
    <xf numFmtId="0" fontId="6" fillId="0" borderId="1" xfId="3" applyFont="1" applyBorder="1" applyAlignment="1">
      <alignment horizontal="center" vertical="center" wrapText="1"/>
    </xf>
    <xf numFmtId="0" fontId="8" fillId="0" borderId="0" xfId="2" applyFont="1" applyFill="1"/>
    <xf numFmtId="0" fontId="6" fillId="0" borderId="1" xfId="2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vertical="top" wrapText="1"/>
    </xf>
    <xf numFmtId="165" fontId="2" fillId="0" borderId="1" xfId="1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top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0" xfId="0" applyFont="1" applyFill="1"/>
    <xf numFmtId="0" fontId="13" fillId="0" borderId="0" xfId="0" applyFont="1" applyFill="1"/>
    <xf numFmtId="0" fontId="3" fillId="0" borderId="0" xfId="0" applyFont="1"/>
    <xf numFmtId="0" fontId="9" fillId="0" borderId="1" xfId="0" applyFont="1" applyFill="1" applyBorder="1" applyAlignment="1">
      <alignment horizontal="justify" vertical="top" wrapText="1"/>
    </xf>
    <xf numFmtId="165" fontId="7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/>
    <xf numFmtId="0" fontId="11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165" fontId="1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5" fontId="3" fillId="0" borderId="1" xfId="0" applyNumberFormat="1" applyFont="1" applyFill="1" applyBorder="1" applyAlignment="1">
      <alignment horizontal="center"/>
    </xf>
    <xf numFmtId="0" fontId="3" fillId="0" borderId="1" xfId="4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5" applyFont="1" applyFill="1" applyBorder="1" applyAlignment="1">
      <alignment vertical="top" wrapText="1"/>
    </xf>
    <xf numFmtId="165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justify"/>
    </xf>
    <xf numFmtId="0" fontId="11" fillId="0" borderId="1" xfId="4" applyFont="1" applyFill="1" applyBorder="1" applyAlignment="1">
      <alignment wrapText="1"/>
    </xf>
    <xf numFmtId="0" fontId="3" fillId="2" borderId="1" xfId="2" applyFont="1" applyFill="1" applyBorder="1" applyAlignment="1">
      <alignment horizontal="center" vertical="top" wrapText="1"/>
    </xf>
    <xf numFmtId="0" fontId="14" fillId="0" borderId="1" xfId="5" applyFont="1" applyFill="1" applyBorder="1" applyAlignment="1">
      <alignment vertical="top" wrapText="1"/>
    </xf>
    <xf numFmtId="165" fontId="13" fillId="2" borderId="1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justify" vertical="top" wrapText="1"/>
    </xf>
    <xf numFmtId="0" fontId="3" fillId="0" borderId="0" xfId="2" applyFont="1" applyFill="1" applyAlignment="1">
      <alignment horizontal="justify"/>
    </xf>
    <xf numFmtId="165" fontId="2" fillId="0" borderId="0" xfId="2" applyNumberFormat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6" fillId="0" borderId="2" xfId="3" applyFont="1" applyBorder="1" applyAlignment="1">
      <alignment horizontal="center" vertical="center" wrapText="1"/>
    </xf>
    <xf numFmtId="0" fontId="18" fillId="2" borderId="0" xfId="0" applyFont="1" applyFill="1" applyAlignment="1"/>
    <xf numFmtId="0" fontId="3" fillId="2" borderId="0" xfId="0" applyFont="1" applyFill="1"/>
    <xf numFmtId="0" fontId="19" fillId="2" borderId="0" xfId="0" applyFont="1" applyFill="1" applyAlignment="1"/>
    <xf numFmtId="0" fontId="19" fillId="2" borderId="0" xfId="0" applyNumberFormat="1" applyFont="1" applyFill="1" applyBorder="1" applyAlignment="1">
      <alignment horizontal="right" wrapText="1"/>
    </xf>
    <xf numFmtId="0" fontId="18" fillId="2" borderId="0" xfId="0" applyFont="1" applyFill="1"/>
    <xf numFmtId="49" fontId="19" fillId="2" borderId="0" xfId="0" applyNumberFormat="1" applyFont="1" applyFill="1" applyAlignment="1">
      <alignment horizontal="center"/>
    </xf>
    <xf numFmtId="0" fontId="19" fillId="2" borderId="0" xfId="0" applyNumberFormat="1" applyFont="1" applyFill="1" applyBorder="1" applyAlignment="1">
      <alignment horizontal="center" wrapText="1"/>
    </xf>
    <xf numFmtId="49" fontId="19" fillId="2" borderId="0" xfId="0" applyNumberFormat="1" applyFont="1" applyFill="1" applyBorder="1" applyAlignment="1">
      <alignment horizontal="center" wrapText="1"/>
    </xf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20" fillId="2" borderId="1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/>
    </xf>
    <xf numFmtId="165" fontId="20" fillId="2" borderId="0" xfId="0" applyNumberFormat="1" applyFont="1" applyFill="1" applyBorder="1" applyAlignment="1">
      <alignment horizontal="center" wrapText="1"/>
    </xf>
    <xf numFmtId="165" fontId="19" fillId="2" borderId="0" xfId="0" applyNumberFormat="1" applyFont="1" applyFill="1" applyBorder="1" applyAlignment="1">
      <alignment horizontal="center" wrapText="1"/>
    </xf>
    <xf numFmtId="0" fontId="19" fillId="2" borderId="1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 wrapText="1"/>
    </xf>
    <xf numFmtId="0" fontId="19" fillId="2" borderId="1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wrapText="1"/>
    </xf>
    <xf numFmtId="165" fontId="19" fillId="2" borderId="1" xfId="0" applyNumberFormat="1" applyFont="1" applyFill="1" applyBorder="1" applyAlignment="1">
      <alignment horizontal="left" wrapText="1"/>
    </xf>
    <xf numFmtId="0" fontId="19" fillId="2" borderId="1" xfId="4" applyNumberFormat="1" applyFont="1" applyFill="1" applyBorder="1" applyAlignment="1">
      <alignment horizontal="center" wrapText="1"/>
    </xf>
    <xf numFmtId="49" fontId="19" fillId="2" borderId="1" xfId="4" applyNumberFormat="1" applyFont="1" applyFill="1" applyBorder="1" applyAlignment="1">
      <alignment horizontal="center" wrapText="1"/>
    </xf>
    <xf numFmtId="0" fontId="3" fillId="2" borderId="0" xfId="4" applyFont="1" applyFill="1"/>
    <xf numFmtId="0" fontId="19" fillId="2" borderId="1" xfId="4" applyNumberFormat="1" applyFont="1" applyFill="1" applyBorder="1" applyAlignment="1">
      <alignment horizontal="left" vertical="center" wrapText="1"/>
    </xf>
    <xf numFmtId="3" fontId="19" fillId="2" borderId="1" xfId="4" applyNumberFormat="1" applyFont="1" applyFill="1" applyBorder="1" applyAlignment="1">
      <alignment horizontal="center" wrapText="1"/>
    </xf>
    <xf numFmtId="0" fontId="19" fillId="2" borderId="0" xfId="4" applyFont="1" applyFill="1"/>
    <xf numFmtId="0" fontId="21" fillId="2" borderId="0" xfId="4" applyFont="1" applyFill="1"/>
    <xf numFmtId="0" fontId="19" fillId="2" borderId="1" xfId="0" applyFont="1" applyFill="1" applyBorder="1" applyAlignment="1">
      <alignment horizontal="justify" vertical="center" wrapText="1"/>
    </xf>
    <xf numFmtId="0" fontId="19" fillId="2" borderId="1" xfId="0" applyNumberFormat="1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1" xfId="5" applyFont="1" applyFill="1" applyBorder="1" applyAlignment="1">
      <alignment vertical="top" wrapText="1"/>
    </xf>
    <xf numFmtId="0" fontId="22" fillId="2" borderId="0" xfId="4" applyFont="1" applyFill="1"/>
    <xf numFmtId="49" fontId="19" fillId="2" borderId="1" xfId="0" applyNumberFormat="1" applyFont="1" applyFill="1" applyBorder="1" applyAlignment="1">
      <alignment horizontal="center" vertical="center" wrapText="1"/>
    </xf>
    <xf numFmtId="0" fontId="19" fillId="2" borderId="1" xfId="6" applyNumberFormat="1" applyFont="1" applyFill="1" applyBorder="1" applyAlignment="1">
      <alignment horizontal="left" vertical="center" wrapText="1"/>
    </xf>
    <xf numFmtId="0" fontId="19" fillId="2" borderId="0" xfId="0" applyFont="1" applyFill="1" applyBorder="1"/>
    <xf numFmtId="0" fontId="3" fillId="2" borderId="0" xfId="0" applyFont="1" applyFill="1" applyBorder="1"/>
    <xf numFmtId="0" fontId="19" fillId="2" borderId="1" xfId="4" applyNumberFormat="1" applyFont="1" applyFill="1" applyBorder="1" applyAlignment="1">
      <alignment horizontal="center" vertical="center" wrapText="1"/>
    </xf>
    <xf numFmtId="0" fontId="23" fillId="2" borderId="0" xfId="4" applyFont="1" applyFill="1"/>
    <xf numFmtId="49" fontId="19" fillId="2" borderId="1" xfId="4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 wrapText="1"/>
    </xf>
    <xf numFmtId="49" fontId="20" fillId="2" borderId="1" xfId="0" applyNumberFormat="1" applyFont="1" applyFill="1" applyBorder="1" applyAlignment="1">
      <alignment horizontal="center"/>
    </xf>
    <xf numFmtId="0" fontId="20" fillId="2" borderId="1" xfId="0" applyNumberFormat="1" applyFont="1" applyFill="1" applyBorder="1" applyAlignment="1">
      <alignment horizont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left" vertical="center" wrapText="1"/>
    </xf>
    <xf numFmtId="49" fontId="21" fillId="2" borderId="1" xfId="0" applyNumberFormat="1" applyFont="1" applyFill="1" applyBorder="1" applyAlignment="1">
      <alignment horizont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165" fontId="19" fillId="2" borderId="1" xfId="0" applyNumberFormat="1" applyFont="1" applyFill="1" applyBorder="1" applyAlignment="1">
      <alignment horizontal="left" vertical="center" wrapText="1"/>
    </xf>
    <xf numFmtId="165" fontId="20" fillId="2" borderId="1" xfId="0" applyNumberFormat="1" applyFont="1" applyFill="1" applyBorder="1" applyAlignment="1">
      <alignment horizontal="left" vertical="center" wrapText="1"/>
    </xf>
    <xf numFmtId="165" fontId="21" fillId="2" borderId="1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1" fillId="2" borderId="1" xfId="7" applyFont="1" applyFill="1" applyBorder="1" applyAlignment="1">
      <alignment horizontal="left" vertical="center" wrapText="1"/>
    </xf>
    <xf numFmtId="49" fontId="19" fillId="2" borderId="1" xfId="4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left" vertical="center" wrapText="1"/>
    </xf>
    <xf numFmtId="0" fontId="25" fillId="0" borderId="1" xfId="0" applyNumberFormat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165" fontId="20" fillId="2" borderId="1" xfId="0" applyNumberFormat="1" applyFont="1" applyFill="1" applyBorder="1" applyAlignment="1">
      <alignment horizontal="left" vertical="center"/>
    </xf>
    <xf numFmtId="165" fontId="3" fillId="2" borderId="0" xfId="0" applyNumberFormat="1" applyFont="1" applyFill="1" applyBorder="1"/>
    <xf numFmtId="0" fontId="3" fillId="2" borderId="0" xfId="4" applyFont="1" applyFill="1" applyBorder="1"/>
    <xf numFmtId="0" fontId="19" fillId="2" borderId="0" xfId="4" applyFont="1" applyFill="1" applyBorder="1"/>
    <xf numFmtId="0" fontId="21" fillId="2" borderId="0" xfId="4" applyFont="1" applyFill="1" applyBorder="1"/>
    <xf numFmtId="0" fontId="22" fillId="2" borderId="0" xfId="4" applyFont="1" applyFill="1" applyBorder="1"/>
    <xf numFmtId="168" fontId="20" fillId="2" borderId="0" xfId="0" applyNumberFormat="1" applyFont="1" applyFill="1" applyBorder="1" applyAlignment="1">
      <alignment horizontal="center" wrapText="1"/>
    </xf>
    <xf numFmtId="168" fontId="19" fillId="2" borderId="0" xfId="0" applyNumberFormat="1" applyFont="1" applyFill="1" applyBorder="1" applyAlignment="1">
      <alignment horizontal="center" wrapText="1"/>
    </xf>
    <xf numFmtId="4" fontId="3" fillId="2" borderId="0" xfId="0" applyNumberFormat="1" applyFont="1" applyFill="1" applyBorder="1"/>
    <xf numFmtId="0" fontId="23" fillId="2" borderId="0" xfId="4" applyFont="1" applyFill="1" applyBorder="1"/>
    <xf numFmtId="0" fontId="17" fillId="0" borderId="0" xfId="0" applyFont="1" applyFill="1" applyAlignment="1">
      <alignment wrapText="1"/>
    </xf>
    <xf numFmtId="0" fontId="24" fillId="0" borderId="0" xfId="7" applyFont="1" applyFill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19" fillId="0" borderId="1" xfId="7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165" fontId="17" fillId="0" borderId="0" xfId="0" applyNumberFormat="1" applyFont="1" applyFill="1" applyAlignment="1">
      <alignment horizontal="center" wrapText="1"/>
    </xf>
    <xf numFmtId="165" fontId="20" fillId="2" borderId="1" xfId="0" applyNumberFormat="1" applyFont="1" applyFill="1" applyBorder="1" applyAlignment="1">
      <alignment horizontal="left" wrapText="1"/>
    </xf>
    <xf numFmtId="49" fontId="20" fillId="2" borderId="1" xfId="4" applyNumberFormat="1" applyFont="1" applyFill="1" applyBorder="1" applyAlignment="1">
      <alignment horizontal="center" wrapText="1"/>
    </xf>
    <xf numFmtId="3" fontId="20" fillId="2" borderId="1" xfId="4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19" fillId="2" borderId="1" xfId="4" applyFont="1" applyFill="1" applyBorder="1" applyAlignment="1">
      <alignment horizontal="left" vertical="center"/>
    </xf>
    <xf numFmtId="49" fontId="20" fillId="2" borderId="2" xfId="0" applyNumberFormat="1" applyFont="1" applyFill="1" applyBorder="1" applyAlignment="1">
      <alignment horizontal="center" wrapText="1"/>
    </xf>
    <xf numFmtId="49" fontId="19" fillId="2" borderId="2" xfId="0" applyNumberFormat="1" applyFont="1" applyFill="1" applyBorder="1" applyAlignment="1">
      <alignment horizontal="center" wrapText="1"/>
    </xf>
    <xf numFmtId="49" fontId="19" fillId="2" borderId="2" xfId="0" applyNumberFormat="1" applyFont="1" applyFill="1" applyBorder="1" applyAlignment="1">
      <alignment horizontal="center"/>
    </xf>
    <xf numFmtId="49" fontId="21" fillId="2" borderId="1" xfId="4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5" fontId="3" fillId="2" borderId="0" xfId="0" applyNumberFormat="1" applyFont="1" applyFill="1"/>
    <xf numFmtId="0" fontId="21" fillId="2" borderId="1" xfId="0" applyNumberFormat="1" applyFont="1" applyFill="1" applyBorder="1" applyAlignment="1">
      <alignment vertical="center" wrapText="1"/>
    </xf>
    <xf numFmtId="165" fontId="2" fillId="0" borderId="0" xfId="2" applyNumberFormat="1" applyFont="1" applyFill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/>
    <xf numFmtId="0" fontId="6" fillId="0" borderId="0" xfId="3" applyFont="1" applyAlignment="1">
      <alignment wrapText="1"/>
    </xf>
    <xf numFmtId="0" fontId="6" fillId="0" borderId="0" xfId="3" applyFont="1"/>
    <xf numFmtId="0" fontId="3" fillId="0" borderId="1" xfId="3" applyFont="1" applyBorder="1" applyAlignment="1">
      <alignment horizontal="center"/>
    </xf>
    <xf numFmtId="0" fontId="6" fillId="0" borderId="1" xfId="3" applyFont="1" applyBorder="1"/>
    <xf numFmtId="49" fontId="3" fillId="0" borderId="0" xfId="0" applyNumberFormat="1" applyFont="1" applyFill="1" applyAlignment="1"/>
    <xf numFmtId="0" fontId="3" fillId="0" borderId="0" xfId="0" applyFont="1" applyFill="1" applyAlignment="1"/>
    <xf numFmtId="0" fontId="6" fillId="0" borderId="1" xfId="3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right"/>
    </xf>
    <xf numFmtId="0" fontId="2" fillId="0" borderId="1" xfId="3" applyFont="1" applyBorder="1" applyAlignment="1">
      <alignment horizontal="center"/>
    </xf>
    <xf numFmtId="167" fontId="27" fillId="0" borderId="1" xfId="0" applyNumberFormat="1" applyFont="1" applyBorder="1" applyAlignment="1">
      <alignment horizontal="center"/>
    </xf>
    <xf numFmtId="0" fontId="1" fillId="0" borderId="0" xfId="0" applyFont="1"/>
    <xf numFmtId="0" fontId="7" fillId="0" borderId="1" xfId="3" applyFont="1" applyBorder="1"/>
    <xf numFmtId="167" fontId="28" fillId="0" borderId="1" xfId="0" applyNumberFormat="1" applyFont="1" applyBorder="1" applyAlignment="1">
      <alignment horizontal="center"/>
    </xf>
    <xf numFmtId="0" fontId="3" fillId="0" borderId="0" xfId="6" applyFont="1" applyFill="1" applyAlignment="1"/>
    <xf numFmtId="49" fontId="3" fillId="0" borderId="0" xfId="0" applyNumberFormat="1" applyFont="1" applyFill="1" applyAlignment="1">
      <alignment horizontal="center"/>
    </xf>
    <xf numFmtId="0" fontId="29" fillId="0" borderId="0" xfId="0" applyFont="1" applyAlignment="1"/>
    <xf numFmtId="0" fontId="29" fillId="0" borderId="0" xfId="0" applyFont="1" applyAlignment="1">
      <alignment wrapText="1"/>
    </xf>
    <xf numFmtId="0" fontId="3" fillId="0" borderId="0" xfId="3" applyFont="1" applyAlignment="1">
      <alignment wrapText="1"/>
    </xf>
    <xf numFmtId="0" fontId="29" fillId="0" borderId="1" xfId="3" applyFont="1" applyBorder="1" applyAlignment="1">
      <alignment horizontal="center" vertical="center" wrapText="1"/>
    </xf>
    <xf numFmtId="0" fontId="29" fillId="0" borderId="1" xfId="3" applyFont="1" applyBorder="1"/>
    <xf numFmtId="2" fontId="29" fillId="0" borderId="1" xfId="3" applyNumberFormat="1" applyFont="1" applyBorder="1" applyAlignment="1">
      <alignment horizontal="center"/>
    </xf>
    <xf numFmtId="167" fontId="3" fillId="0" borderId="0" xfId="3" applyNumberFormat="1" applyFont="1" applyAlignment="1">
      <alignment horizontal="center"/>
    </xf>
    <xf numFmtId="0" fontId="29" fillId="0" borderId="15" xfId="3" applyFont="1" applyBorder="1" applyAlignment="1">
      <alignment horizontal="center" vertical="center" wrapText="1"/>
    </xf>
    <xf numFmtId="167" fontId="0" fillId="0" borderId="0" xfId="0" applyNumberFormat="1"/>
    <xf numFmtId="0" fontId="3" fillId="0" borderId="6" xfId="3" applyFont="1" applyBorder="1" applyAlignment="1">
      <alignment horizontal="center"/>
    </xf>
    <xf numFmtId="165" fontId="3" fillId="0" borderId="1" xfId="3" applyNumberFormat="1" applyFont="1" applyBorder="1" applyAlignment="1">
      <alignment horizontal="center"/>
    </xf>
    <xf numFmtId="165" fontId="3" fillId="0" borderId="1" xfId="3" applyNumberFormat="1" applyFont="1" applyBorder="1" applyAlignment="1"/>
    <xf numFmtId="0" fontId="1" fillId="2" borderId="0" xfId="0" applyFont="1" applyFill="1" applyBorder="1"/>
    <xf numFmtId="0" fontId="1" fillId="2" borderId="0" xfId="0" applyFont="1" applyFill="1"/>
    <xf numFmtId="165" fontId="20" fillId="2" borderId="1" xfId="0" applyNumberFormat="1" applyFont="1" applyFill="1" applyBorder="1" applyAlignment="1">
      <alignment horizont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165" fontId="19" fillId="2" borderId="1" xfId="4" applyNumberFormat="1" applyFont="1" applyFill="1" applyBorder="1" applyAlignment="1">
      <alignment horizontal="center" wrapText="1"/>
    </xf>
    <xf numFmtId="165" fontId="19" fillId="2" borderId="1" xfId="0" applyNumberFormat="1" applyFont="1" applyFill="1" applyBorder="1" applyAlignment="1">
      <alignment horizontal="center" wrapText="1"/>
    </xf>
    <xf numFmtId="165" fontId="20" fillId="2" borderId="1" xfId="4" applyNumberFormat="1" applyFont="1" applyFill="1" applyBorder="1" applyAlignment="1">
      <alignment horizontal="center" wrapText="1"/>
    </xf>
    <xf numFmtId="165" fontId="21" fillId="2" borderId="1" xfId="0" applyNumberFormat="1" applyFont="1" applyFill="1" applyBorder="1" applyAlignment="1">
      <alignment horizontal="center" wrapText="1"/>
    </xf>
    <xf numFmtId="165" fontId="20" fillId="2" borderId="1" xfId="0" applyNumberFormat="1" applyFont="1" applyFill="1" applyBorder="1" applyAlignment="1">
      <alignment horizontal="center"/>
    </xf>
    <xf numFmtId="165" fontId="19" fillId="2" borderId="1" xfId="0" applyNumberFormat="1" applyFont="1" applyFill="1" applyBorder="1" applyAlignment="1">
      <alignment horizontal="center"/>
    </xf>
    <xf numFmtId="4" fontId="20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5" fontId="19" fillId="2" borderId="1" xfId="4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Alignment="1">
      <alignment wrapText="1"/>
    </xf>
    <xf numFmtId="0" fontId="17" fillId="2" borderId="0" xfId="0" applyFont="1" applyFill="1" applyAlignment="1">
      <alignment vertical="center" wrapText="1"/>
    </xf>
    <xf numFmtId="165" fontId="6" fillId="0" borderId="1" xfId="3" applyNumberFormat="1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19" fillId="0" borderId="0" xfId="0" applyFont="1" applyAlignment="1">
      <alignment horizontal="right" wrapText="1"/>
    </xf>
    <xf numFmtId="0" fontId="17" fillId="0" borderId="0" xfId="0" applyFont="1" applyFill="1" applyAlignment="1">
      <alignment horizontal="right"/>
    </xf>
    <xf numFmtId="0" fontId="17" fillId="0" borderId="0" xfId="2" applyFont="1" applyFill="1" applyAlignment="1">
      <alignment horizontal="right"/>
    </xf>
    <xf numFmtId="0" fontId="19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1" xfId="4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/>
    <xf numFmtId="0" fontId="2" fillId="0" borderId="0" xfId="0" applyFont="1" applyFill="1" applyAlignment="1"/>
    <xf numFmtId="165" fontId="2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left" wrapText="1"/>
    </xf>
    <xf numFmtId="0" fontId="21" fillId="2" borderId="1" xfId="5" applyFont="1" applyFill="1" applyBorder="1" applyAlignment="1">
      <alignment horizontal="left" vertical="center" wrapText="1"/>
    </xf>
    <xf numFmtId="0" fontId="20" fillId="2" borderId="1" xfId="5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5" fillId="0" borderId="0" xfId="8" applyFont="1"/>
    <xf numFmtId="0" fontId="5" fillId="0" borderId="0" xfId="8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0" xfId="8" applyFont="1"/>
    <xf numFmtId="0" fontId="3" fillId="0" borderId="0" xfId="8" applyFont="1" applyAlignment="1"/>
    <xf numFmtId="49" fontId="3" fillId="0" borderId="0" xfId="0" applyNumberFormat="1" applyFont="1" applyFill="1" applyAlignment="1">
      <alignment horizontal="left"/>
    </xf>
    <xf numFmtId="0" fontId="34" fillId="0" borderId="0" xfId="0" applyFont="1"/>
    <xf numFmtId="49" fontId="35" fillId="0" borderId="0" xfId="0" applyNumberFormat="1" applyFont="1" applyAlignment="1">
      <alignment horizontal="center"/>
    </xf>
    <xf numFmtId="0" fontId="36" fillId="0" borderId="0" xfId="0" applyFont="1"/>
    <xf numFmtId="0" fontId="37" fillId="0" borderId="0" xfId="0" applyFont="1"/>
    <xf numFmtId="49" fontId="36" fillId="0" borderId="0" xfId="0" applyNumberFormat="1" applyFont="1"/>
    <xf numFmtId="167" fontId="36" fillId="0" borderId="0" xfId="0" applyNumberFormat="1" applyFont="1"/>
    <xf numFmtId="0" fontId="34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7" fontId="33" fillId="0" borderId="6" xfId="0" applyNumberFormat="1" applyFont="1" applyBorder="1" applyAlignment="1">
      <alignment horizontal="center" vertical="center" wrapText="1"/>
    </xf>
    <xf numFmtId="49" fontId="35" fillId="2" borderId="6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14" fontId="36" fillId="2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167" fontId="36" fillId="0" borderId="0" xfId="0" applyNumberFormat="1" applyFont="1" applyFill="1" applyBorder="1" applyAlignment="1">
      <alignment horizont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167" fontId="36" fillId="0" borderId="1" xfId="0" applyNumberFormat="1" applyFont="1" applyFill="1" applyBorder="1" applyAlignment="1">
      <alignment horizontal="center" vertical="center" wrapText="1"/>
    </xf>
    <xf numFmtId="49" fontId="36" fillId="2" borderId="1" xfId="0" applyNumberFormat="1" applyFont="1" applyFill="1" applyBorder="1" applyAlignment="1">
      <alignment horizontal="center" vertical="center" wrapText="1"/>
    </xf>
    <xf numFmtId="2" fontId="34" fillId="2" borderId="1" xfId="0" applyNumberFormat="1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>
      <alignment horizontal="center" vertical="center" wrapText="1"/>
    </xf>
    <xf numFmtId="14" fontId="37" fillId="2" borderId="1" xfId="0" applyNumberFormat="1" applyFont="1" applyFill="1" applyBorder="1" applyAlignment="1">
      <alignment horizontal="center" vertical="center" wrapText="1"/>
    </xf>
    <xf numFmtId="49" fontId="34" fillId="2" borderId="1" xfId="0" applyNumberFormat="1" applyFont="1" applyFill="1" applyBorder="1" applyAlignment="1">
      <alignment horizontal="center" vertical="center" wrapText="1"/>
    </xf>
    <xf numFmtId="167" fontId="33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justify" vertical="center" wrapText="1"/>
    </xf>
    <xf numFmtId="165" fontId="2" fillId="0" borderId="1" xfId="3" applyNumberFormat="1" applyFont="1" applyBorder="1" applyAlignment="1">
      <alignment horizontal="center"/>
    </xf>
    <xf numFmtId="169" fontId="27" fillId="0" borderId="1" xfId="0" applyNumberFormat="1" applyFont="1" applyBorder="1" applyAlignment="1">
      <alignment horizontal="center"/>
    </xf>
    <xf numFmtId="169" fontId="28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38" fillId="2" borderId="0" xfId="0" applyFont="1" applyFill="1" applyBorder="1"/>
    <xf numFmtId="0" fontId="38" fillId="2" borderId="0" xfId="0" applyFont="1" applyFill="1"/>
    <xf numFmtId="0" fontId="26" fillId="0" borderId="1" xfId="0" applyFont="1" applyBorder="1" applyAlignment="1">
      <alignment vertical="center" wrapText="1"/>
    </xf>
    <xf numFmtId="4" fontId="19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24" fillId="0" borderId="0" xfId="7" applyFont="1" applyFill="1" applyAlignment="1">
      <alignment horizontal="center" vertical="center" wrapText="1"/>
    </xf>
    <xf numFmtId="16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wrapText="1"/>
    </xf>
    <xf numFmtId="0" fontId="26" fillId="0" borderId="1" xfId="0" applyFont="1" applyBorder="1"/>
    <xf numFmtId="0" fontId="40" fillId="0" borderId="1" xfId="0" applyFont="1" applyBorder="1" applyAlignment="1">
      <alignment horizontal="left" vertical="center" wrapText="1"/>
    </xf>
    <xf numFmtId="0" fontId="41" fillId="0" borderId="1" xfId="0" applyNumberFormat="1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wrapText="1"/>
    </xf>
    <xf numFmtId="0" fontId="42" fillId="0" borderId="1" xfId="0" applyNumberFormat="1" applyFont="1" applyFill="1" applyBorder="1" applyAlignment="1">
      <alignment horizontal="left" vertical="center" wrapText="1"/>
    </xf>
    <xf numFmtId="0" fontId="43" fillId="0" borderId="1" xfId="0" applyNumberFormat="1" applyFont="1" applyFill="1" applyBorder="1" applyAlignment="1">
      <alignment horizontal="left" vertical="center" wrapText="1"/>
    </xf>
    <xf numFmtId="0" fontId="43" fillId="2" borderId="1" xfId="0" applyNumberFormat="1" applyFont="1" applyFill="1" applyBorder="1" applyAlignment="1">
      <alignment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wrapText="1"/>
    </xf>
    <xf numFmtId="0" fontId="40" fillId="0" borderId="1" xfId="0" applyFont="1" applyBorder="1"/>
    <xf numFmtId="0" fontId="43" fillId="0" borderId="1" xfId="0" applyFont="1" applyBorder="1"/>
    <xf numFmtId="0" fontId="3" fillId="2" borderId="0" xfId="0" applyFont="1" applyFill="1" applyAlignment="1">
      <alignment vertical="center"/>
    </xf>
    <xf numFmtId="165" fontId="24" fillId="2" borderId="1" xfId="7" applyNumberFormat="1" applyFont="1" applyFill="1" applyBorder="1" applyAlignment="1">
      <alignment horizontal="center" vertical="center" wrapText="1"/>
    </xf>
    <xf numFmtId="165" fontId="41" fillId="2" borderId="1" xfId="7" applyNumberFormat="1" applyFont="1" applyFill="1" applyBorder="1" applyAlignment="1">
      <alignment horizontal="center" vertical="center" wrapText="1"/>
    </xf>
    <xf numFmtId="165" fontId="17" fillId="2" borderId="1" xfId="7" applyNumberFormat="1" applyFont="1" applyFill="1" applyBorder="1" applyAlignment="1">
      <alignment horizontal="center" vertical="center" wrapText="1"/>
    </xf>
    <xf numFmtId="4" fontId="41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4" fontId="41" fillId="2" borderId="1" xfId="0" applyNumberFormat="1" applyFont="1" applyFill="1" applyBorder="1" applyAlignment="1">
      <alignment horizontal="center" wrapText="1"/>
    </xf>
    <xf numFmtId="4" fontId="17" fillId="2" borderId="1" xfId="0" applyNumberFormat="1" applyFont="1" applyFill="1" applyBorder="1" applyAlignment="1">
      <alignment horizontal="center" wrapText="1"/>
    </xf>
    <xf numFmtId="4" fontId="24" fillId="2" borderId="1" xfId="0" applyNumberFormat="1" applyFont="1" applyFill="1" applyBorder="1" applyAlignment="1">
      <alignment horizont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wrapText="1"/>
    </xf>
    <xf numFmtId="165" fontId="17" fillId="2" borderId="0" xfId="0" applyNumberFormat="1" applyFont="1" applyFill="1" applyAlignment="1">
      <alignment horizontal="center" wrapText="1"/>
    </xf>
    <xf numFmtId="0" fontId="19" fillId="2" borderId="1" xfId="0" applyFont="1" applyFill="1" applyBorder="1"/>
    <xf numFmtId="0" fontId="19" fillId="2" borderId="1" xfId="9" applyFont="1" applyFill="1" applyBorder="1" applyAlignment="1">
      <alignment vertical="center" wrapText="1"/>
    </xf>
    <xf numFmtId="0" fontId="19" fillId="2" borderId="0" xfId="0" applyFont="1" applyFill="1" applyAlignment="1">
      <alignment wrapText="1"/>
    </xf>
    <xf numFmtId="0" fontId="18" fillId="2" borderId="1" xfId="0" applyFont="1" applyFill="1" applyBorder="1"/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wrapText="1"/>
    </xf>
    <xf numFmtId="0" fontId="19" fillId="2" borderId="1" xfId="0" applyFont="1" applyFill="1" applyBorder="1" applyAlignment="1">
      <alignment vertical="top" wrapText="1"/>
    </xf>
    <xf numFmtId="0" fontId="19" fillId="2" borderId="16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6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2" borderId="0" xfId="0" applyFont="1" applyFill="1" applyAlignment="1">
      <alignment horizontal="right"/>
    </xf>
    <xf numFmtId="0" fontId="20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right" vertical="center" wrapText="1"/>
    </xf>
    <xf numFmtId="0" fontId="18" fillId="2" borderId="0" xfId="0" applyFont="1" applyFill="1" applyAlignment="1">
      <alignment horizontal="center"/>
    </xf>
    <xf numFmtId="0" fontId="19" fillId="2" borderId="0" xfId="0" applyNumberFormat="1" applyFont="1" applyFill="1" applyBorder="1" applyAlignment="1">
      <alignment horizontal="center" vertical="center" wrapText="1"/>
    </xf>
    <xf numFmtId="0" fontId="19" fillId="0" borderId="1" xfId="7" applyFont="1" applyFill="1" applyBorder="1" applyAlignment="1">
      <alignment horizontal="center" vertical="center" wrapText="1"/>
    </xf>
    <xf numFmtId="0" fontId="24" fillId="0" borderId="0" xfId="7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9" fillId="0" borderId="5" xfId="7" applyFont="1" applyFill="1" applyBorder="1" applyAlignment="1">
      <alignment horizontal="center" vertical="center" wrapText="1"/>
    </xf>
    <xf numFmtId="0" fontId="19" fillId="0" borderId="8" xfId="7" applyFont="1" applyFill="1" applyBorder="1" applyAlignment="1">
      <alignment horizontal="center" vertical="center" wrapText="1"/>
    </xf>
    <xf numFmtId="0" fontId="19" fillId="0" borderId="6" xfId="7" applyFont="1" applyFill="1" applyBorder="1" applyAlignment="1">
      <alignment horizontal="center" vertical="center" wrapText="1"/>
    </xf>
    <xf numFmtId="0" fontId="24" fillId="0" borderId="1" xfId="7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24" fillId="0" borderId="1" xfId="7" applyFont="1" applyFill="1" applyBorder="1" applyAlignment="1">
      <alignment horizontal="center" vertical="center" wrapText="1"/>
    </xf>
    <xf numFmtId="165" fontId="24" fillId="2" borderId="1" xfId="1" applyNumberFormat="1" applyFont="1" applyFill="1" applyBorder="1" applyAlignment="1">
      <alignment horizontal="center" vertical="center" wrapText="1"/>
    </xf>
    <xf numFmtId="0" fontId="19" fillId="2" borderId="5" xfId="0" applyNumberFormat="1" applyFont="1" applyFill="1" applyBorder="1" applyAlignment="1">
      <alignment horizontal="center" vertical="center" wrapText="1"/>
    </xf>
    <xf numFmtId="0" fontId="19" fillId="2" borderId="6" xfId="0" applyNumberFormat="1" applyFont="1" applyFill="1" applyBorder="1" applyAlignment="1">
      <alignment horizontal="center" vertical="center" wrapText="1"/>
    </xf>
    <xf numFmtId="0" fontId="2" fillId="0" borderId="3" xfId="3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165" fontId="2" fillId="0" borderId="3" xfId="3" applyNumberFormat="1" applyFont="1" applyBorder="1" applyAlignment="1">
      <alignment horizontal="center"/>
    </xf>
    <xf numFmtId="165" fontId="2" fillId="0" borderId="2" xfId="3" applyNumberFormat="1" applyFont="1" applyBorder="1" applyAlignment="1">
      <alignment horizontal="center"/>
    </xf>
    <xf numFmtId="0" fontId="3" fillId="0" borderId="0" xfId="3" applyFont="1" applyAlignment="1">
      <alignment horizontal="center"/>
    </xf>
    <xf numFmtId="0" fontId="7" fillId="0" borderId="1" xfId="3" applyFont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right"/>
    </xf>
    <xf numFmtId="0" fontId="3" fillId="0" borderId="0" xfId="3" applyFont="1" applyAlignment="1">
      <alignment horizontal="right"/>
    </xf>
    <xf numFmtId="0" fontId="3" fillId="0" borderId="3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0" xfId="3" applyFont="1" applyAlignment="1">
      <alignment horizontal="center" wrapText="1"/>
    </xf>
    <xf numFmtId="0" fontId="29" fillId="0" borderId="3" xfId="3" applyFont="1" applyBorder="1" applyAlignment="1">
      <alignment horizontal="center"/>
    </xf>
    <xf numFmtId="0" fontId="29" fillId="0" borderId="2" xfId="3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10" xfId="3" applyFont="1" applyBorder="1" applyAlignment="1">
      <alignment horizontal="center" vertical="center" wrapText="1"/>
    </xf>
    <xf numFmtId="0" fontId="29" fillId="0" borderId="11" xfId="3" applyFont="1" applyBorder="1" applyAlignment="1">
      <alignment horizontal="center" vertical="center" wrapText="1"/>
    </xf>
    <xf numFmtId="0" fontId="17" fillId="0" borderId="0" xfId="6" applyFont="1" applyFill="1" applyAlignment="1">
      <alignment horizontal="right"/>
    </xf>
    <xf numFmtId="0" fontId="3" fillId="0" borderId="0" xfId="6" applyFont="1" applyFill="1" applyAlignment="1">
      <alignment horizontal="right"/>
    </xf>
    <xf numFmtId="0" fontId="29" fillId="0" borderId="1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6" fillId="0" borderId="5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 wrapText="1"/>
    </xf>
    <xf numFmtId="0" fontId="6" fillId="0" borderId="14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6" fillId="0" borderId="15" xfId="3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3" xfId="3" applyFont="1" applyBorder="1" applyAlignment="1">
      <alignment horizontal="center"/>
    </xf>
    <xf numFmtId="0" fontId="6" fillId="0" borderId="10" xfId="3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3" applyFont="1" applyBorder="1" applyAlignment="1">
      <alignment horizontal="right"/>
    </xf>
    <xf numFmtId="0" fontId="6" fillId="0" borderId="4" xfId="3" applyFont="1" applyBorder="1" applyAlignment="1">
      <alignment horizontal="center"/>
    </xf>
    <xf numFmtId="0" fontId="6" fillId="0" borderId="12" xfId="3" applyFont="1" applyBorder="1" applyAlignment="1">
      <alignment horizontal="center"/>
    </xf>
    <xf numFmtId="0" fontId="3" fillId="0" borderId="0" xfId="8" applyFont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49" fontId="35" fillId="0" borderId="5" xfId="0" applyNumberFormat="1" applyFont="1" applyBorder="1" applyAlignment="1">
      <alignment horizontal="center" vertical="center" wrapText="1"/>
    </xf>
    <xf numFmtId="49" fontId="35" fillId="0" borderId="6" xfId="0" applyNumberFormat="1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49" fontId="36" fillId="0" borderId="3" xfId="0" applyNumberFormat="1" applyFont="1" applyBorder="1" applyAlignment="1">
      <alignment horizontal="center" vertical="center" wrapText="1"/>
    </xf>
    <xf numFmtId="49" fontId="36" fillId="0" borderId="7" xfId="0" applyNumberFormat="1" applyFont="1" applyBorder="1" applyAlignment="1">
      <alignment horizontal="center" vertical="center" wrapText="1"/>
    </xf>
    <xf numFmtId="49" fontId="36" fillId="0" borderId="2" xfId="0" applyNumberFormat="1" applyFont="1" applyBorder="1" applyAlignment="1">
      <alignment horizontal="center" vertical="center" wrapText="1"/>
    </xf>
    <xf numFmtId="167" fontId="33" fillId="0" borderId="1" xfId="0" applyNumberFormat="1" applyFont="1" applyBorder="1" applyAlignment="1">
      <alignment horizontal="center" vertical="center" wrapText="1"/>
    </xf>
    <xf numFmtId="49" fontId="36" fillId="0" borderId="5" xfId="0" applyNumberFormat="1" applyFont="1" applyFill="1" applyBorder="1" applyAlignment="1">
      <alignment horizontal="center" vertical="center" wrapText="1"/>
    </xf>
    <xf numFmtId="49" fontId="36" fillId="0" borderId="6" xfId="0" applyNumberFormat="1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14" fontId="37" fillId="2" borderId="5" xfId="0" applyNumberFormat="1" applyFont="1" applyFill="1" applyBorder="1" applyAlignment="1">
      <alignment horizontal="center" vertical="center" wrapText="1"/>
    </xf>
    <xf numFmtId="14" fontId="37" fillId="2" borderId="6" xfId="0" applyNumberFormat="1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14" fontId="36" fillId="2" borderId="5" xfId="0" applyNumberFormat="1" applyFont="1" applyFill="1" applyBorder="1" applyAlignment="1">
      <alignment horizontal="center" vertical="center" wrapText="1"/>
    </xf>
    <xf numFmtId="14" fontId="36" fillId="2" borderId="6" xfId="0" applyNumberFormat="1" applyFont="1" applyFill="1" applyBorder="1" applyAlignment="1">
      <alignment horizontal="center" vertical="center" wrapText="1"/>
    </xf>
    <xf numFmtId="49" fontId="35" fillId="2" borderId="5" xfId="0" applyNumberFormat="1" applyFont="1" applyFill="1" applyBorder="1" applyAlignment="1">
      <alignment horizontal="center" vertical="center" wrapText="1"/>
    </xf>
    <xf numFmtId="49" fontId="35" fillId="2" borderId="6" xfId="0" applyNumberFormat="1" applyFont="1" applyFill="1" applyBorder="1" applyAlignment="1">
      <alignment horizontal="center" vertical="center" wrapText="1"/>
    </xf>
    <xf numFmtId="49" fontId="37" fillId="2" borderId="5" xfId="0" applyNumberFormat="1" applyFont="1" applyFill="1" applyBorder="1" applyAlignment="1">
      <alignment horizontal="center" vertical="center" wrapText="1"/>
    </xf>
    <xf numFmtId="49" fontId="37" fillId="2" borderId="6" xfId="0" applyNumberFormat="1" applyFont="1" applyFill="1" applyBorder="1" applyAlignment="1">
      <alignment horizontal="center" vertical="center" wrapText="1"/>
    </xf>
    <xf numFmtId="49" fontId="34" fillId="2" borderId="5" xfId="0" applyNumberFormat="1" applyFont="1" applyFill="1" applyBorder="1" applyAlignment="1">
      <alignment horizontal="center" vertical="center" wrapText="1"/>
    </xf>
    <xf numFmtId="49" fontId="34" fillId="2" borderId="6" xfId="0" applyNumberFormat="1" applyFont="1" applyFill="1" applyBorder="1" applyAlignment="1">
      <alignment horizontal="center" vertical="center" wrapText="1"/>
    </xf>
    <xf numFmtId="49" fontId="36" fillId="2" borderId="5" xfId="0" applyNumberFormat="1" applyFont="1" applyFill="1" applyBorder="1" applyAlignment="1">
      <alignment horizontal="center" vertical="center" wrapText="1"/>
    </xf>
    <xf numFmtId="49" fontId="36" fillId="2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</cellXfs>
  <cellStyles count="10">
    <cellStyle name="Гиперссылка" xfId="9" builtinId="8"/>
    <cellStyle name="Обычный" xfId="0" builtinId="0"/>
    <cellStyle name="Обычный 2" xfId="6"/>
    <cellStyle name="Обычный 3" xfId="4"/>
    <cellStyle name="Обычный_Взаимные Москв 9мес2006" xfId="5"/>
    <cellStyle name="Обычный_Инвестиц.программа на 2005г. для Минфина по новой структк" xfId="7"/>
    <cellStyle name="Обычный_прил.финпом" xfId="8"/>
    <cellStyle name="Обычный_Проект бюджета на 2012,2013,2014гг.кож.Приложения" xfId="3"/>
    <cellStyle name="Обычный_республиканский  2005 г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17.report.krista.ru/application/main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17.report.krista.ru/application/main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17.report.krista.ru/application/main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17.report.krista.ru/application/main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37"/>
  <sheetViews>
    <sheetView topLeftCell="A4" zoomScaleNormal="100" workbookViewId="0">
      <selection activeCell="H21" sqref="G21:H21"/>
    </sheetView>
  </sheetViews>
  <sheetFormatPr defaultRowHeight="12.75" x14ac:dyDescent="0.2"/>
  <cols>
    <col min="1" max="1" width="75.140625" style="199" customWidth="1"/>
    <col min="2" max="2" width="14.85546875" style="203" customWidth="1"/>
    <col min="3" max="3" width="16" style="203" customWidth="1"/>
    <col min="4" max="256" width="9.140625" style="25"/>
    <col min="257" max="257" width="75.140625" style="25" customWidth="1"/>
    <col min="258" max="258" width="14.85546875" style="25" customWidth="1"/>
    <col min="259" max="259" width="16" style="25" customWidth="1"/>
    <col min="260" max="512" width="9.140625" style="25"/>
    <col min="513" max="513" width="75.140625" style="25" customWidth="1"/>
    <col min="514" max="514" width="14.85546875" style="25" customWidth="1"/>
    <col min="515" max="515" width="16" style="25" customWidth="1"/>
    <col min="516" max="768" width="9.140625" style="25"/>
    <col min="769" max="769" width="75.140625" style="25" customWidth="1"/>
    <col min="770" max="770" width="14.85546875" style="25" customWidth="1"/>
    <col min="771" max="771" width="16" style="25" customWidth="1"/>
    <col min="772" max="1024" width="9.140625" style="25"/>
    <col min="1025" max="1025" width="75.140625" style="25" customWidth="1"/>
    <col min="1026" max="1026" width="14.85546875" style="25" customWidth="1"/>
    <col min="1027" max="1027" width="16" style="25" customWidth="1"/>
    <col min="1028" max="1280" width="9.140625" style="25"/>
    <col min="1281" max="1281" width="75.140625" style="25" customWidth="1"/>
    <col min="1282" max="1282" width="14.85546875" style="25" customWidth="1"/>
    <col min="1283" max="1283" width="16" style="25" customWidth="1"/>
    <col min="1284" max="1536" width="9.140625" style="25"/>
    <col min="1537" max="1537" width="75.140625" style="25" customWidth="1"/>
    <col min="1538" max="1538" width="14.85546875" style="25" customWidth="1"/>
    <col min="1539" max="1539" width="16" style="25" customWidth="1"/>
    <col min="1540" max="1792" width="9.140625" style="25"/>
    <col min="1793" max="1793" width="75.140625" style="25" customWidth="1"/>
    <col min="1794" max="1794" width="14.85546875" style="25" customWidth="1"/>
    <col min="1795" max="1795" width="16" style="25" customWidth="1"/>
    <col min="1796" max="2048" width="9.140625" style="25"/>
    <col min="2049" max="2049" width="75.140625" style="25" customWidth="1"/>
    <col min="2050" max="2050" width="14.85546875" style="25" customWidth="1"/>
    <col min="2051" max="2051" width="16" style="25" customWidth="1"/>
    <col min="2052" max="2304" width="9.140625" style="25"/>
    <col min="2305" max="2305" width="75.140625" style="25" customWidth="1"/>
    <col min="2306" max="2306" width="14.85546875" style="25" customWidth="1"/>
    <col min="2307" max="2307" width="16" style="25" customWidth="1"/>
    <col min="2308" max="2560" width="9.140625" style="25"/>
    <col min="2561" max="2561" width="75.140625" style="25" customWidth="1"/>
    <col min="2562" max="2562" width="14.85546875" style="25" customWidth="1"/>
    <col min="2563" max="2563" width="16" style="25" customWidth="1"/>
    <col min="2564" max="2816" width="9.140625" style="25"/>
    <col min="2817" max="2817" width="75.140625" style="25" customWidth="1"/>
    <col min="2818" max="2818" width="14.85546875" style="25" customWidth="1"/>
    <col min="2819" max="2819" width="16" style="25" customWidth="1"/>
    <col min="2820" max="3072" width="9.140625" style="25"/>
    <col min="3073" max="3073" width="75.140625" style="25" customWidth="1"/>
    <col min="3074" max="3074" width="14.85546875" style="25" customWidth="1"/>
    <col min="3075" max="3075" width="16" style="25" customWidth="1"/>
    <col min="3076" max="3328" width="9.140625" style="25"/>
    <col min="3329" max="3329" width="75.140625" style="25" customWidth="1"/>
    <col min="3330" max="3330" width="14.85546875" style="25" customWidth="1"/>
    <col min="3331" max="3331" width="16" style="25" customWidth="1"/>
    <col min="3332" max="3584" width="9.140625" style="25"/>
    <col min="3585" max="3585" width="75.140625" style="25" customWidth="1"/>
    <col min="3586" max="3586" width="14.85546875" style="25" customWidth="1"/>
    <col min="3587" max="3587" width="16" style="25" customWidth="1"/>
    <col min="3588" max="3840" width="9.140625" style="25"/>
    <col min="3841" max="3841" width="75.140625" style="25" customWidth="1"/>
    <col min="3842" max="3842" width="14.85546875" style="25" customWidth="1"/>
    <col min="3843" max="3843" width="16" style="25" customWidth="1"/>
    <col min="3844" max="4096" width="9.140625" style="25"/>
    <col min="4097" max="4097" width="75.140625" style="25" customWidth="1"/>
    <col min="4098" max="4098" width="14.85546875" style="25" customWidth="1"/>
    <col min="4099" max="4099" width="16" style="25" customWidth="1"/>
    <col min="4100" max="4352" width="9.140625" style="25"/>
    <col min="4353" max="4353" width="75.140625" style="25" customWidth="1"/>
    <col min="4354" max="4354" width="14.85546875" style="25" customWidth="1"/>
    <col min="4355" max="4355" width="16" style="25" customWidth="1"/>
    <col min="4356" max="4608" width="9.140625" style="25"/>
    <col min="4609" max="4609" width="75.140625" style="25" customWidth="1"/>
    <col min="4610" max="4610" width="14.85546875" style="25" customWidth="1"/>
    <col min="4611" max="4611" width="16" style="25" customWidth="1"/>
    <col min="4612" max="4864" width="9.140625" style="25"/>
    <col min="4865" max="4865" width="75.140625" style="25" customWidth="1"/>
    <col min="4866" max="4866" width="14.85546875" style="25" customWidth="1"/>
    <col min="4867" max="4867" width="16" style="25" customWidth="1"/>
    <col min="4868" max="5120" width="9.140625" style="25"/>
    <col min="5121" max="5121" width="75.140625" style="25" customWidth="1"/>
    <col min="5122" max="5122" width="14.85546875" style="25" customWidth="1"/>
    <col min="5123" max="5123" width="16" style="25" customWidth="1"/>
    <col min="5124" max="5376" width="9.140625" style="25"/>
    <col min="5377" max="5377" width="75.140625" style="25" customWidth="1"/>
    <col min="5378" max="5378" width="14.85546875" style="25" customWidth="1"/>
    <col min="5379" max="5379" width="16" style="25" customWidth="1"/>
    <col min="5380" max="5632" width="9.140625" style="25"/>
    <col min="5633" max="5633" width="75.140625" style="25" customWidth="1"/>
    <col min="5634" max="5634" width="14.85546875" style="25" customWidth="1"/>
    <col min="5635" max="5635" width="16" style="25" customWidth="1"/>
    <col min="5636" max="5888" width="9.140625" style="25"/>
    <col min="5889" max="5889" width="75.140625" style="25" customWidth="1"/>
    <col min="5890" max="5890" width="14.85546875" style="25" customWidth="1"/>
    <col min="5891" max="5891" width="16" style="25" customWidth="1"/>
    <col min="5892" max="6144" width="9.140625" style="25"/>
    <col min="6145" max="6145" width="75.140625" style="25" customWidth="1"/>
    <col min="6146" max="6146" width="14.85546875" style="25" customWidth="1"/>
    <col min="6147" max="6147" width="16" style="25" customWidth="1"/>
    <col min="6148" max="6400" width="9.140625" style="25"/>
    <col min="6401" max="6401" width="75.140625" style="25" customWidth="1"/>
    <col min="6402" max="6402" width="14.85546875" style="25" customWidth="1"/>
    <col min="6403" max="6403" width="16" style="25" customWidth="1"/>
    <col min="6404" max="6656" width="9.140625" style="25"/>
    <col min="6657" max="6657" width="75.140625" style="25" customWidth="1"/>
    <col min="6658" max="6658" width="14.85546875" style="25" customWidth="1"/>
    <col min="6659" max="6659" width="16" style="25" customWidth="1"/>
    <col min="6660" max="6912" width="9.140625" style="25"/>
    <col min="6913" max="6913" width="75.140625" style="25" customWidth="1"/>
    <col min="6914" max="6914" width="14.85546875" style="25" customWidth="1"/>
    <col min="6915" max="6915" width="16" style="25" customWidth="1"/>
    <col min="6916" max="7168" width="9.140625" style="25"/>
    <col min="7169" max="7169" width="75.140625" style="25" customWidth="1"/>
    <col min="7170" max="7170" width="14.85546875" style="25" customWidth="1"/>
    <col min="7171" max="7171" width="16" style="25" customWidth="1"/>
    <col min="7172" max="7424" width="9.140625" style="25"/>
    <col min="7425" max="7425" width="75.140625" style="25" customWidth="1"/>
    <col min="7426" max="7426" width="14.85546875" style="25" customWidth="1"/>
    <col min="7427" max="7427" width="16" style="25" customWidth="1"/>
    <col min="7428" max="7680" width="9.140625" style="25"/>
    <col min="7681" max="7681" width="75.140625" style="25" customWidth="1"/>
    <col min="7682" max="7682" width="14.85546875" style="25" customWidth="1"/>
    <col min="7683" max="7683" width="16" style="25" customWidth="1"/>
    <col min="7684" max="7936" width="9.140625" style="25"/>
    <col min="7937" max="7937" width="75.140625" style="25" customWidth="1"/>
    <col min="7938" max="7938" width="14.85546875" style="25" customWidth="1"/>
    <col min="7939" max="7939" width="16" style="25" customWidth="1"/>
    <col min="7940" max="8192" width="9.140625" style="25"/>
    <col min="8193" max="8193" width="75.140625" style="25" customWidth="1"/>
    <col min="8194" max="8194" width="14.85546875" style="25" customWidth="1"/>
    <col min="8195" max="8195" width="16" style="25" customWidth="1"/>
    <col min="8196" max="8448" width="9.140625" style="25"/>
    <col min="8449" max="8449" width="75.140625" style="25" customWidth="1"/>
    <col min="8450" max="8450" width="14.85546875" style="25" customWidth="1"/>
    <col min="8451" max="8451" width="16" style="25" customWidth="1"/>
    <col min="8452" max="8704" width="9.140625" style="25"/>
    <col min="8705" max="8705" width="75.140625" style="25" customWidth="1"/>
    <col min="8706" max="8706" width="14.85546875" style="25" customWidth="1"/>
    <col min="8707" max="8707" width="16" style="25" customWidth="1"/>
    <col min="8708" max="8960" width="9.140625" style="25"/>
    <col min="8961" max="8961" width="75.140625" style="25" customWidth="1"/>
    <col min="8962" max="8962" width="14.85546875" style="25" customWidth="1"/>
    <col min="8963" max="8963" width="16" style="25" customWidth="1"/>
    <col min="8964" max="9216" width="9.140625" style="25"/>
    <col min="9217" max="9217" width="75.140625" style="25" customWidth="1"/>
    <col min="9218" max="9218" width="14.85546875" style="25" customWidth="1"/>
    <col min="9219" max="9219" width="16" style="25" customWidth="1"/>
    <col min="9220" max="9472" width="9.140625" style="25"/>
    <col min="9473" max="9473" width="75.140625" style="25" customWidth="1"/>
    <col min="9474" max="9474" width="14.85546875" style="25" customWidth="1"/>
    <col min="9475" max="9475" width="16" style="25" customWidth="1"/>
    <col min="9476" max="9728" width="9.140625" style="25"/>
    <col min="9729" max="9729" width="75.140625" style="25" customWidth="1"/>
    <col min="9730" max="9730" width="14.85546875" style="25" customWidth="1"/>
    <col min="9731" max="9731" width="16" style="25" customWidth="1"/>
    <col min="9732" max="9984" width="9.140625" style="25"/>
    <col min="9985" max="9985" width="75.140625" style="25" customWidth="1"/>
    <col min="9986" max="9986" width="14.85546875" style="25" customWidth="1"/>
    <col min="9987" max="9987" width="16" style="25" customWidth="1"/>
    <col min="9988" max="10240" width="9.140625" style="25"/>
    <col min="10241" max="10241" width="75.140625" style="25" customWidth="1"/>
    <col min="10242" max="10242" width="14.85546875" style="25" customWidth="1"/>
    <col min="10243" max="10243" width="16" style="25" customWidth="1"/>
    <col min="10244" max="10496" width="9.140625" style="25"/>
    <col min="10497" max="10497" width="75.140625" style="25" customWidth="1"/>
    <col min="10498" max="10498" width="14.85546875" style="25" customWidth="1"/>
    <col min="10499" max="10499" width="16" style="25" customWidth="1"/>
    <col min="10500" max="10752" width="9.140625" style="25"/>
    <col min="10753" max="10753" width="75.140625" style="25" customWidth="1"/>
    <col min="10754" max="10754" width="14.85546875" style="25" customWidth="1"/>
    <col min="10755" max="10755" width="16" style="25" customWidth="1"/>
    <col min="10756" max="11008" width="9.140625" style="25"/>
    <col min="11009" max="11009" width="75.140625" style="25" customWidth="1"/>
    <col min="11010" max="11010" width="14.85546875" style="25" customWidth="1"/>
    <col min="11011" max="11011" width="16" style="25" customWidth="1"/>
    <col min="11012" max="11264" width="9.140625" style="25"/>
    <col min="11265" max="11265" width="75.140625" style="25" customWidth="1"/>
    <col min="11266" max="11266" width="14.85546875" style="25" customWidth="1"/>
    <col min="11267" max="11267" width="16" style="25" customWidth="1"/>
    <col min="11268" max="11520" width="9.140625" style="25"/>
    <col min="11521" max="11521" width="75.140625" style="25" customWidth="1"/>
    <col min="11522" max="11522" width="14.85546875" style="25" customWidth="1"/>
    <col min="11523" max="11523" width="16" style="25" customWidth="1"/>
    <col min="11524" max="11776" width="9.140625" style="25"/>
    <col min="11777" max="11777" width="75.140625" style="25" customWidth="1"/>
    <col min="11778" max="11778" width="14.85546875" style="25" customWidth="1"/>
    <col min="11779" max="11779" width="16" style="25" customWidth="1"/>
    <col min="11780" max="12032" width="9.140625" style="25"/>
    <col min="12033" max="12033" width="75.140625" style="25" customWidth="1"/>
    <col min="12034" max="12034" width="14.85546875" style="25" customWidth="1"/>
    <col min="12035" max="12035" width="16" style="25" customWidth="1"/>
    <col min="12036" max="12288" width="9.140625" style="25"/>
    <col min="12289" max="12289" width="75.140625" style="25" customWidth="1"/>
    <col min="12290" max="12290" width="14.85546875" style="25" customWidth="1"/>
    <col min="12291" max="12291" width="16" style="25" customWidth="1"/>
    <col min="12292" max="12544" width="9.140625" style="25"/>
    <col min="12545" max="12545" width="75.140625" style="25" customWidth="1"/>
    <col min="12546" max="12546" width="14.85546875" style="25" customWidth="1"/>
    <col min="12547" max="12547" width="16" style="25" customWidth="1"/>
    <col min="12548" max="12800" width="9.140625" style="25"/>
    <col min="12801" max="12801" width="75.140625" style="25" customWidth="1"/>
    <col min="12802" max="12802" width="14.85546875" style="25" customWidth="1"/>
    <col min="12803" max="12803" width="16" style="25" customWidth="1"/>
    <col min="12804" max="13056" width="9.140625" style="25"/>
    <col min="13057" max="13057" width="75.140625" style="25" customWidth="1"/>
    <col min="13058" max="13058" width="14.85546875" style="25" customWidth="1"/>
    <col min="13059" max="13059" width="16" style="25" customWidth="1"/>
    <col min="13060" max="13312" width="9.140625" style="25"/>
    <col min="13313" max="13313" width="75.140625" style="25" customWidth="1"/>
    <col min="13314" max="13314" width="14.85546875" style="25" customWidth="1"/>
    <col min="13315" max="13315" width="16" style="25" customWidth="1"/>
    <col min="13316" max="13568" width="9.140625" style="25"/>
    <col min="13569" max="13569" width="75.140625" style="25" customWidth="1"/>
    <col min="13570" max="13570" width="14.85546875" style="25" customWidth="1"/>
    <col min="13571" max="13571" width="16" style="25" customWidth="1"/>
    <col min="13572" max="13824" width="9.140625" style="25"/>
    <col min="13825" max="13825" width="75.140625" style="25" customWidth="1"/>
    <col min="13826" max="13826" width="14.85546875" style="25" customWidth="1"/>
    <col min="13827" max="13827" width="16" style="25" customWidth="1"/>
    <col min="13828" max="14080" width="9.140625" style="25"/>
    <col min="14081" max="14081" width="75.140625" style="25" customWidth="1"/>
    <col min="14082" max="14082" width="14.85546875" style="25" customWidth="1"/>
    <col min="14083" max="14083" width="16" style="25" customWidth="1"/>
    <col min="14084" max="14336" width="9.140625" style="25"/>
    <col min="14337" max="14337" width="75.140625" style="25" customWidth="1"/>
    <col min="14338" max="14338" width="14.85546875" style="25" customWidth="1"/>
    <col min="14339" max="14339" width="16" style="25" customWidth="1"/>
    <col min="14340" max="14592" width="9.140625" style="25"/>
    <col min="14593" max="14593" width="75.140625" style="25" customWidth="1"/>
    <col min="14594" max="14594" width="14.85546875" style="25" customWidth="1"/>
    <col min="14595" max="14595" width="16" style="25" customWidth="1"/>
    <col min="14596" max="14848" width="9.140625" style="25"/>
    <col min="14849" max="14849" width="75.140625" style="25" customWidth="1"/>
    <col min="14850" max="14850" width="14.85546875" style="25" customWidth="1"/>
    <col min="14851" max="14851" width="16" style="25" customWidth="1"/>
    <col min="14852" max="15104" width="9.140625" style="25"/>
    <col min="15105" max="15105" width="75.140625" style="25" customWidth="1"/>
    <col min="15106" max="15106" width="14.85546875" style="25" customWidth="1"/>
    <col min="15107" max="15107" width="16" style="25" customWidth="1"/>
    <col min="15108" max="15360" width="9.140625" style="25"/>
    <col min="15361" max="15361" width="75.140625" style="25" customWidth="1"/>
    <col min="15362" max="15362" width="14.85546875" style="25" customWidth="1"/>
    <col min="15363" max="15363" width="16" style="25" customWidth="1"/>
    <col min="15364" max="15616" width="9.140625" style="25"/>
    <col min="15617" max="15617" width="75.140625" style="25" customWidth="1"/>
    <col min="15618" max="15618" width="14.85546875" style="25" customWidth="1"/>
    <col min="15619" max="15619" width="16" style="25" customWidth="1"/>
    <col min="15620" max="15872" width="9.140625" style="25"/>
    <col min="15873" max="15873" width="75.140625" style="25" customWidth="1"/>
    <col min="15874" max="15874" width="14.85546875" style="25" customWidth="1"/>
    <col min="15875" max="15875" width="16" style="25" customWidth="1"/>
    <col min="15876" max="16128" width="9.140625" style="25"/>
    <col min="16129" max="16129" width="75.140625" style="25" customWidth="1"/>
    <col min="16130" max="16130" width="14.85546875" style="25" customWidth="1"/>
    <col min="16131" max="16131" width="16" style="25" customWidth="1"/>
    <col min="16132" max="16384" width="9.140625" style="25"/>
  </cols>
  <sheetData>
    <row r="1" spans="1:8" x14ac:dyDescent="0.2">
      <c r="A1" s="331" t="s">
        <v>544</v>
      </c>
      <c r="B1" s="331"/>
      <c r="C1" s="331"/>
    </row>
    <row r="2" spans="1:8" x14ac:dyDescent="0.2">
      <c r="A2" s="331" t="s">
        <v>682</v>
      </c>
      <c r="B2" s="331"/>
      <c r="C2" s="331"/>
    </row>
    <row r="3" spans="1:8" x14ac:dyDescent="0.2">
      <c r="A3" s="331" t="s">
        <v>0</v>
      </c>
      <c r="B3" s="331"/>
      <c r="C3" s="331"/>
    </row>
    <row r="4" spans="1:8" x14ac:dyDescent="0.2">
      <c r="A4" s="331" t="s">
        <v>1</v>
      </c>
      <c r="B4" s="331"/>
      <c r="C4" s="331"/>
    </row>
    <row r="5" spans="1:8" x14ac:dyDescent="0.2">
      <c r="A5" s="331" t="s">
        <v>909</v>
      </c>
      <c r="B5" s="331"/>
      <c r="C5" s="331"/>
    </row>
    <row r="6" spans="1:8" x14ac:dyDescent="0.2">
      <c r="A6" s="331" t="s">
        <v>2</v>
      </c>
      <c r="B6" s="331"/>
      <c r="C6" s="331"/>
    </row>
    <row r="7" spans="1:8" x14ac:dyDescent="0.2">
      <c r="A7" s="331" t="s">
        <v>3</v>
      </c>
      <c r="B7" s="331"/>
      <c r="C7" s="331"/>
    </row>
    <row r="8" spans="1:8" x14ac:dyDescent="0.2">
      <c r="A8" s="331" t="s">
        <v>730</v>
      </c>
      <c r="B8" s="331"/>
      <c r="C8" s="331"/>
    </row>
    <row r="9" spans="1:8" x14ac:dyDescent="0.2">
      <c r="B9" s="332"/>
      <c r="C9" s="332"/>
      <c r="D9" s="200"/>
      <c r="E9" s="200"/>
      <c r="F9" s="200"/>
      <c r="G9" s="200"/>
      <c r="H9" s="200"/>
    </row>
    <row r="10" spans="1:8" ht="15" x14ac:dyDescent="0.25">
      <c r="A10" s="333" t="s">
        <v>527</v>
      </c>
      <c r="B10" s="333"/>
      <c r="C10" s="333"/>
      <c r="D10" s="201"/>
      <c r="H10" s="202"/>
    </row>
    <row r="11" spans="1:8" ht="15" x14ac:dyDescent="0.25">
      <c r="A11" s="333" t="s">
        <v>824</v>
      </c>
      <c r="B11" s="333"/>
      <c r="C11" s="333"/>
      <c r="D11" s="201"/>
      <c r="E11" s="203"/>
      <c r="H11" s="202"/>
    </row>
    <row r="12" spans="1:8" ht="11.25" customHeight="1" x14ac:dyDescent="0.2">
      <c r="B12" s="330" t="s">
        <v>528</v>
      </c>
      <c r="C12" s="330"/>
      <c r="D12" s="204"/>
      <c r="E12" s="204"/>
    </row>
    <row r="13" spans="1:8" ht="75" customHeight="1" x14ac:dyDescent="0.2">
      <c r="A13" s="205" t="s">
        <v>529</v>
      </c>
      <c r="B13" s="206" t="s">
        <v>530</v>
      </c>
      <c r="C13" s="206" t="s">
        <v>531</v>
      </c>
    </row>
    <row r="14" spans="1:8" ht="37.5" customHeight="1" x14ac:dyDescent="0.25">
      <c r="A14" s="213" t="s">
        <v>532</v>
      </c>
      <c r="B14" s="207"/>
      <c r="C14" s="208"/>
      <c r="D14" s="202"/>
      <c r="E14" s="202"/>
      <c r="F14" s="202"/>
      <c r="G14" s="202"/>
    </row>
    <row r="15" spans="1:8" ht="19.5" customHeight="1" x14ac:dyDescent="0.25">
      <c r="A15" s="209" t="s">
        <v>533</v>
      </c>
      <c r="B15" s="324">
        <v>60</v>
      </c>
      <c r="C15" s="210"/>
      <c r="D15" s="202"/>
      <c r="E15" s="202"/>
      <c r="F15" s="202"/>
      <c r="G15" s="202"/>
    </row>
    <row r="16" spans="1:8" ht="40.5" customHeight="1" x14ac:dyDescent="0.25">
      <c r="A16" s="211" t="s">
        <v>534</v>
      </c>
      <c r="B16" s="324">
        <v>100</v>
      </c>
      <c r="C16" s="324"/>
      <c r="D16" s="202"/>
      <c r="E16" s="202"/>
      <c r="F16" s="202"/>
      <c r="G16" s="202"/>
    </row>
    <row r="17" spans="1:7" ht="17.25" customHeight="1" x14ac:dyDescent="0.25">
      <c r="A17" s="131" t="s">
        <v>535</v>
      </c>
      <c r="B17" s="324">
        <v>100</v>
      </c>
      <c r="C17" s="324"/>
      <c r="D17" s="202"/>
      <c r="E17" s="202"/>
      <c r="F17" s="202"/>
      <c r="G17" s="202"/>
    </row>
    <row r="18" spans="1:7" ht="33.75" customHeight="1" x14ac:dyDescent="0.25">
      <c r="A18" s="213" t="s">
        <v>536</v>
      </c>
      <c r="B18" s="207"/>
      <c r="C18" s="207"/>
      <c r="D18" s="202"/>
      <c r="E18" s="202"/>
      <c r="F18" s="202"/>
      <c r="G18" s="202"/>
    </row>
    <row r="19" spans="1:7" ht="27.75" customHeight="1" x14ac:dyDescent="0.25">
      <c r="A19" s="212" t="s">
        <v>537</v>
      </c>
      <c r="B19" s="207">
        <v>100</v>
      </c>
      <c r="C19" s="207"/>
      <c r="D19" s="202"/>
      <c r="E19" s="202"/>
      <c r="F19" s="202"/>
      <c r="G19" s="202"/>
    </row>
    <row r="20" spans="1:7" ht="28.5" customHeight="1" x14ac:dyDescent="0.25">
      <c r="A20" s="212" t="s">
        <v>582</v>
      </c>
      <c r="B20" s="207"/>
      <c r="C20" s="207">
        <v>100</v>
      </c>
      <c r="D20" s="202"/>
      <c r="E20" s="202"/>
      <c r="F20" s="202"/>
      <c r="G20" s="202"/>
    </row>
    <row r="21" spans="1:7" ht="15" x14ac:dyDescent="0.25">
      <c r="A21" s="212" t="s">
        <v>47</v>
      </c>
      <c r="B21" s="207">
        <v>100</v>
      </c>
      <c r="C21" s="207"/>
      <c r="D21" s="202"/>
      <c r="E21" s="202"/>
      <c r="F21" s="202"/>
      <c r="G21" s="202"/>
    </row>
    <row r="22" spans="1:7" ht="15" x14ac:dyDescent="0.25">
      <c r="A22" s="212" t="s">
        <v>583</v>
      </c>
      <c r="B22" s="207"/>
      <c r="C22" s="207">
        <v>100</v>
      </c>
      <c r="D22" s="202"/>
      <c r="E22" s="202"/>
      <c r="F22" s="202"/>
      <c r="G22" s="202"/>
    </row>
    <row r="23" spans="1:7" ht="15" x14ac:dyDescent="0.25">
      <c r="A23" s="213" t="s">
        <v>538</v>
      </c>
      <c r="B23" s="207"/>
      <c r="C23" s="207"/>
      <c r="D23" s="202"/>
      <c r="E23" s="202"/>
      <c r="F23" s="202"/>
      <c r="G23" s="202"/>
    </row>
    <row r="24" spans="1:7" ht="24.75" x14ac:dyDescent="0.25">
      <c r="A24" s="212" t="s">
        <v>539</v>
      </c>
      <c r="B24" s="207">
        <v>100</v>
      </c>
      <c r="C24" s="207"/>
      <c r="D24" s="202"/>
      <c r="E24" s="202"/>
      <c r="F24" s="202"/>
      <c r="G24" s="202"/>
    </row>
    <row r="25" spans="1:7" ht="24.75" x14ac:dyDescent="0.25">
      <c r="A25" s="212" t="s">
        <v>584</v>
      </c>
      <c r="B25" s="207"/>
      <c r="C25" s="207">
        <v>100</v>
      </c>
      <c r="D25" s="202"/>
      <c r="E25" s="202"/>
      <c r="F25" s="202"/>
      <c r="G25" s="202"/>
    </row>
    <row r="26" spans="1:7" ht="21" customHeight="1" x14ac:dyDescent="0.25">
      <c r="A26" s="214" t="s">
        <v>541</v>
      </c>
      <c r="B26" s="207"/>
      <c r="C26" s="207"/>
      <c r="D26" s="202"/>
      <c r="E26" s="202"/>
      <c r="F26" s="202"/>
      <c r="G26" s="202"/>
    </row>
    <row r="27" spans="1:7" ht="16.5" customHeight="1" x14ac:dyDescent="0.25">
      <c r="A27" s="211" t="s">
        <v>542</v>
      </c>
      <c r="B27" s="207">
        <v>100</v>
      </c>
      <c r="C27" s="207"/>
      <c r="D27" s="202"/>
      <c r="E27" s="202"/>
      <c r="F27" s="202"/>
      <c r="G27" s="202"/>
    </row>
    <row r="28" spans="1:7" ht="17.25" customHeight="1" x14ac:dyDescent="0.25">
      <c r="A28" s="211" t="s">
        <v>585</v>
      </c>
      <c r="B28" s="207"/>
      <c r="C28" s="207">
        <v>100</v>
      </c>
      <c r="D28" s="202"/>
      <c r="E28" s="202"/>
      <c r="F28" s="202"/>
      <c r="G28" s="202"/>
    </row>
    <row r="29" spans="1:7" ht="18.75" customHeight="1" x14ac:dyDescent="0.25">
      <c r="A29" s="211" t="s">
        <v>543</v>
      </c>
      <c r="B29" s="207">
        <v>100</v>
      </c>
      <c r="C29" s="207"/>
      <c r="D29" s="202"/>
      <c r="E29" s="202"/>
      <c r="F29" s="202"/>
      <c r="G29" s="202"/>
    </row>
    <row r="30" spans="1:7" ht="21" customHeight="1" x14ac:dyDescent="0.25">
      <c r="A30" s="211" t="s">
        <v>586</v>
      </c>
      <c r="B30" s="207"/>
      <c r="C30" s="207">
        <v>100</v>
      </c>
      <c r="D30" s="202"/>
      <c r="E30" s="202"/>
      <c r="F30" s="202"/>
      <c r="G30" s="202"/>
    </row>
    <row r="31" spans="1:7" ht="15" x14ac:dyDescent="0.25">
      <c r="A31" s="215"/>
      <c r="B31" s="216"/>
      <c r="C31" s="216"/>
      <c r="D31" s="202"/>
      <c r="E31" s="202"/>
      <c r="F31" s="202"/>
      <c r="G31" s="202"/>
    </row>
    <row r="32" spans="1:7" ht="15" x14ac:dyDescent="0.25">
      <c r="A32" s="215"/>
      <c r="B32" s="217"/>
      <c r="C32" s="217"/>
      <c r="D32" s="202"/>
      <c r="E32" s="202"/>
      <c r="F32" s="202"/>
      <c r="G32" s="202"/>
    </row>
    <row r="33" spans="1:7" ht="15" x14ac:dyDescent="0.25">
      <c r="A33" s="215"/>
      <c r="B33" s="217"/>
      <c r="C33" s="217"/>
      <c r="D33" s="202"/>
      <c r="E33" s="202"/>
      <c r="F33" s="202"/>
      <c r="G33" s="202"/>
    </row>
    <row r="34" spans="1:7" ht="15" x14ac:dyDescent="0.25">
      <c r="A34" s="215"/>
      <c r="B34" s="217"/>
      <c r="C34" s="217"/>
      <c r="D34" s="202"/>
      <c r="E34" s="202"/>
      <c r="F34" s="202"/>
      <c r="G34" s="202"/>
    </row>
    <row r="35" spans="1:7" ht="15" x14ac:dyDescent="0.25">
      <c r="A35" s="218"/>
      <c r="B35" s="217"/>
      <c r="C35" s="217"/>
      <c r="D35" s="202"/>
      <c r="E35" s="202"/>
      <c r="F35" s="202"/>
      <c r="G35" s="202"/>
    </row>
    <row r="36" spans="1:7" ht="15" x14ac:dyDescent="0.25">
      <c r="A36" s="218"/>
      <c r="B36" s="217"/>
      <c r="C36" s="217"/>
      <c r="D36" s="202"/>
      <c r="E36" s="202"/>
      <c r="F36" s="202"/>
      <c r="G36" s="202"/>
    </row>
    <row r="37" spans="1:7" ht="15" x14ac:dyDescent="0.25">
      <c r="A37" s="218"/>
      <c r="B37" s="217"/>
      <c r="C37" s="217"/>
      <c r="D37" s="202"/>
      <c r="E37" s="202"/>
      <c r="F37" s="202"/>
      <c r="G37" s="202"/>
    </row>
    <row r="38" spans="1:7" ht="15" x14ac:dyDescent="0.25">
      <c r="B38" s="217"/>
      <c r="C38" s="217"/>
      <c r="D38" s="202"/>
      <c r="E38" s="202"/>
      <c r="F38" s="202"/>
      <c r="G38" s="202"/>
    </row>
    <row r="39" spans="1:7" ht="15" x14ac:dyDescent="0.25">
      <c r="B39" s="217"/>
      <c r="C39" s="217"/>
      <c r="D39" s="202"/>
      <c r="E39" s="202"/>
      <c r="F39" s="202"/>
      <c r="G39" s="202"/>
    </row>
    <row r="40" spans="1:7" ht="15" x14ac:dyDescent="0.25">
      <c r="B40" s="217"/>
      <c r="C40" s="217"/>
      <c r="D40" s="202"/>
      <c r="E40" s="202"/>
      <c r="F40" s="202"/>
      <c r="G40" s="202"/>
    </row>
    <row r="41" spans="1:7" ht="15" x14ac:dyDescent="0.25">
      <c r="B41" s="217"/>
      <c r="C41" s="217"/>
      <c r="D41" s="202"/>
      <c r="E41" s="202"/>
      <c r="F41" s="202"/>
      <c r="G41" s="202"/>
    </row>
    <row r="42" spans="1:7" ht="15" x14ac:dyDescent="0.25">
      <c r="B42" s="217"/>
      <c r="C42" s="217"/>
      <c r="D42" s="202"/>
      <c r="E42" s="202"/>
      <c r="F42" s="202"/>
      <c r="G42" s="202"/>
    </row>
    <row r="43" spans="1:7" ht="15" x14ac:dyDescent="0.25">
      <c r="B43" s="217"/>
      <c r="C43" s="217"/>
      <c r="D43" s="202"/>
      <c r="E43" s="202"/>
      <c r="F43" s="202"/>
      <c r="G43" s="202"/>
    </row>
    <row r="44" spans="1:7" ht="15" x14ac:dyDescent="0.25">
      <c r="B44" s="217"/>
      <c r="C44" s="217"/>
      <c r="D44" s="202"/>
      <c r="E44" s="202"/>
      <c r="F44" s="202"/>
      <c r="G44" s="202"/>
    </row>
    <row r="45" spans="1:7" ht="15" x14ac:dyDescent="0.25">
      <c r="B45" s="217"/>
      <c r="C45" s="217"/>
      <c r="D45" s="202"/>
      <c r="E45" s="202"/>
      <c r="F45" s="202"/>
      <c r="G45" s="202"/>
    </row>
    <row r="46" spans="1:7" ht="15" x14ac:dyDescent="0.25">
      <c r="B46" s="217"/>
      <c r="C46" s="217"/>
      <c r="D46" s="202"/>
      <c r="E46" s="202"/>
      <c r="F46" s="202"/>
      <c r="G46" s="202"/>
    </row>
    <row r="47" spans="1:7" ht="15" x14ac:dyDescent="0.25">
      <c r="B47" s="217"/>
      <c r="C47" s="217"/>
      <c r="D47" s="202"/>
      <c r="E47" s="202"/>
      <c r="F47" s="202"/>
      <c r="G47" s="202"/>
    </row>
    <row r="48" spans="1:7" ht="15" x14ac:dyDescent="0.25">
      <c r="B48" s="217"/>
      <c r="C48" s="217"/>
      <c r="D48" s="202"/>
      <c r="E48" s="202"/>
      <c r="F48" s="202"/>
      <c r="G48" s="202"/>
    </row>
    <row r="49" spans="2:7" ht="15" x14ac:dyDescent="0.25">
      <c r="B49" s="217"/>
      <c r="C49" s="217"/>
      <c r="D49" s="202"/>
      <c r="E49" s="202"/>
      <c r="F49" s="202"/>
      <c r="G49" s="202"/>
    </row>
    <row r="50" spans="2:7" ht="15" x14ac:dyDescent="0.25">
      <c r="B50" s="217"/>
      <c r="C50" s="217"/>
      <c r="D50" s="202"/>
      <c r="E50" s="202"/>
      <c r="F50" s="202"/>
      <c r="G50" s="202"/>
    </row>
    <row r="51" spans="2:7" ht="15" x14ac:dyDescent="0.25">
      <c r="B51" s="217"/>
      <c r="C51" s="217"/>
      <c r="D51" s="202"/>
      <c r="E51" s="202"/>
      <c r="F51" s="202"/>
      <c r="G51" s="202"/>
    </row>
    <row r="52" spans="2:7" ht="15" x14ac:dyDescent="0.25">
      <c r="B52" s="217"/>
      <c r="C52" s="217"/>
      <c r="D52" s="202"/>
      <c r="E52" s="202"/>
      <c r="F52" s="202"/>
      <c r="G52" s="202"/>
    </row>
    <row r="53" spans="2:7" ht="15" x14ac:dyDescent="0.25">
      <c r="B53" s="217"/>
      <c r="C53" s="217"/>
      <c r="D53" s="202"/>
      <c r="E53" s="202"/>
      <c r="F53" s="202"/>
      <c r="G53" s="202"/>
    </row>
    <row r="54" spans="2:7" ht="15" x14ac:dyDescent="0.25">
      <c r="B54" s="217"/>
      <c r="C54" s="217"/>
      <c r="D54" s="202"/>
      <c r="E54" s="202"/>
      <c r="F54" s="202"/>
      <c r="G54" s="202"/>
    </row>
    <row r="55" spans="2:7" ht="15" x14ac:dyDescent="0.25">
      <c r="B55" s="217"/>
      <c r="C55" s="217"/>
      <c r="D55" s="202"/>
      <c r="E55" s="202"/>
      <c r="F55" s="202"/>
      <c r="G55" s="202"/>
    </row>
    <row r="56" spans="2:7" ht="15" x14ac:dyDescent="0.25">
      <c r="B56" s="217"/>
      <c r="C56" s="217"/>
      <c r="D56" s="202"/>
      <c r="E56" s="202"/>
      <c r="F56" s="202"/>
      <c r="G56" s="202"/>
    </row>
    <row r="57" spans="2:7" ht="15" x14ac:dyDescent="0.25">
      <c r="B57" s="217"/>
      <c r="C57" s="217"/>
      <c r="D57" s="202"/>
      <c r="E57" s="202"/>
      <c r="F57" s="202"/>
      <c r="G57" s="202"/>
    </row>
    <row r="58" spans="2:7" ht="15" x14ac:dyDescent="0.25">
      <c r="B58" s="217"/>
      <c r="C58" s="217"/>
      <c r="D58" s="202"/>
      <c r="E58" s="202"/>
      <c r="F58" s="202"/>
      <c r="G58" s="202"/>
    </row>
    <row r="59" spans="2:7" ht="15" x14ac:dyDescent="0.25">
      <c r="B59" s="217"/>
      <c r="C59" s="217"/>
      <c r="D59" s="202"/>
      <c r="E59" s="202"/>
      <c r="F59" s="202"/>
      <c r="G59" s="202"/>
    </row>
    <row r="60" spans="2:7" ht="15" x14ac:dyDescent="0.25">
      <c r="B60" s="217"/>
      <c r="C60" s="217"/>
      <c r="D60" s="202"/>
      <c r="E60" s="202"/>
      <c r="F60" s="202"/>
      <c r="G60" s="202"/>
    </row>
    <row r="61" spans="2:7" ht="15" x14ac:dyDescent="0.25">
      <c r="B61" s="217"/>
      <c r="C61" s="217"/>
      <c r="D61" s="202"/>
      <c r="E61" s="202"/>
      <c r="F61" s="202"/>
      <c r="G61" s="202"/>
    </row>
    <row r="62" spans="2:7" ht="15" x14ac:dyDescent="0.25">
      <c r="B62" s="217"/>
      <c r="C62" s="217"/>
      <c r="D62" s="202"/>
      <c r="E62" s="202"/>
      <c r="F62" s="202"/>
      <c r="G62" s="202"/>
    </row>
    <row r="63" spans="2:7" ht="15" x14ac:dyDescent="0.25">
      <c r="B63" s="217"/>
      <c r="C63" s="217"/>
      <c r="D63" s="202"/>
      <c r="E63" s="202"/>
      <c r="F63" s="202"/>
      <c r="G63" s="202"/>
    </row>
    <row r="64" spans="2:7" ht="15" x14ac:dyDescent="0.25">
      <c r="B64" s="217"/>
      <c r="C64" s="217"/>
      <c r="D64" s="202"/>
      <c r="E64" s="202"/>
      <c r="F64" s="202"/>
      <c r="G64" s="202"/>
    </row>
    <row r="65" spans="2:7" ht="15" x14ac:dyDescent="0.25">
      <c r="B65" s="217"/>
      <c r="C65" s="217"/>
      <c r="D65" s="202"/>
      <c r="E65" s="202"/>
      <c r="F65" s="202"/>
      <c r="G65" s="202"/>
    </row>
    <row r="66" spans="2:7" ht="15" x14ac:dyDescent="0.25">
      <c r="B66" s="217"/>
      <c r="C66" s="217"/>
      <c r="D66" s="202"/>
      <c r="E66" s="202"/>
      <c r="F66" s="202"/>
      <c r="G66" s="202"/>
    </row>
    <row r="67" spans="2:7" ht="15" x14ac:dyDescent="0.25">
      <c r="B67" s="217"/>
      <c r="C67" s="217"/>
      <c r="D67" s="202"/>
      <c r="E67" s="202"/>
      <c r="F67" s="202"/>
      <c r="G67" s="202"/>
    </row>
    <row r="68" spans="2:7" ht="15" x14ac:dyDescent="0.25">
      <c r="B68" s="217"/>
      <c r="C68" s="217"/>
      <c r="D68" s="202"/>
      <c r="E68" s="202"/>
      <c r="F68" s="202"/>
      <c r="G68" s="202"/>
    </row>
    <row r="69" spans="2:7" ht="15" x14ac:dyDescent="0.25">
      <c r="B69" s="217"/>
      <c r="C69" s="217"/>
      <c r="D69" s="202"/>
      <c r="E69" s="202"/>
      <c r="F69" s="202"/>
      <c r="G69" s="202"/>
    </row>
    <row r="70" spans="2:7" ht="15" x14ac:dyDescent="0.25">
      <c r="B70" s="217"/>
      <c r="C70" s="217"/>
      <c r="D70" s="202"/>
      <c r="E70" s="202"/>
      <c r="F70" s="202"/>
      <c r="G70" s="202"/>
    </row>
    <row r="71" spans="2:7" ht="15" x14ac:dyDescent="0.25">
      <c r="B71" s="217"/>
      <c r="C71" s="217"/>
      <c r="D71" s="202"/>
      <c r="E71" s="202"/>
      <c r="F71" s="202"/>
      <c r="G71" s="202"/>
    </row>
    <row r="72" spans="2:7" ht="15" x14ac:dyDescent="0.25">
      <c r="B72" s="217"/>
      <c r="C72" s="217"/>
      <c r="D72" s="202"/>
      <c r="E72" s="202"/>
      <c r="F72" s="202"/>
      <c r="G72" s="202"/>
    </row>
    <row r="73" spans="2:7" ht="15" x14ac:dyDescent="0.25">
      <c r="B73" s="217"/>
      <c r="C73" s="217"/>
      <c r="D73" s="202"/>
      <c r="E73" s="202"/>
      <c r="F73" s="202"/>
      <c r="G73" s="202"/>
    </row>
    <row r="74" spans="2:7" ht="15" x14ac:dyDescent="0.25">
      <c r="B74" s="217"/>
      <c r="C74" s="217"/>
      <c r="D74" s="202"/>
      <c r="E74" s="202"/>
      <c r="F74" s="202"/>
      <c r="G74" s="202"/>
    </row>
    <row r="75" spans="2:7" ht="15" x14ac:dyDescent="0.25">
      <c r="B75" s="217"/>
      <c r="C75" s="217"/>
      <c r="D75" s="202"/>
      <c r="E75" s="202"/>
      <c r="F75" s="202"/>
      <c r="G75" s="202"/>
    </row>
    <row r="76" spans="2:7" ht="15" x14ac:dyDescent="0.25">
      <c r="B76" s="217"/>
      <c r="C76" s="217"/>
      <c r="D76" s="202"/>
      <c r="E76" s="202"/>
      <c r="F76" s="202"/>
      <c r="G76" s="202"/>
    </row>
    <row r="77" spans="2:7" ht="15" x14ac:dyDescent="0.25">
      <c r="B77" s="217"/>
      <c r="C77" s="217"/>
      <c r="D77" s="202"/>
      <c r="E77" s="202"/>
      <c r="F77" s="202"/>
      <c r="G77" s="202"/>
    </row>
    <row r="78" spans="2:7" ht="15" x14ac:dyDescent="0.25">
      <c r="B78" s="217"/>
      <c r="C78" s="217"/>
      <c r="D78" s="202"/>
      <c r="E78" s="202"/>
      <c r="F78" s="202"/>
      <c r="G78" s="202"/>
    </row>
    <row r="79" spans="2:7" ht="15" x14ac:dyDescent="0.25">
      <c r="B79" s="217"/>
      <c r="C79" s="217"/>
      <c r="D79" s="202"/>
      <c r="E79" s="202"/>
      <c r="F79" s="202"/>
      <c r="G79" s="202"/>
    </row>
    <row r="80" spans="2:7" ht="15" x14ac:dyDescent="0.25">
      <c r="B80" s="217"/>
      <c r="C80" s="217"/>
      <c r="D80" s="202"/>
      <c r="E80" s="202"/>
      <c r="F80" s="202"/>
      <c r="G80" s="202"/>
    </row>
    <row r="81" spans="2:7" ht="15" x14ac:dyDescent="0.25">
      <c r="B81" s="217"/>
      <c r="C81" s="217"/>
      <c r="D81" s="202"/>
      <c r="E81" s="202"/>
      <c r="F81" s="202"/>
      <c r="G81" s="202"/>
    </row>
    <row r="82" spans="2:7" ht="15" x14ac:dyDescent="0.25">
      <c r="B82" s="217"/>
      <c r="C82" s="217"/>
      <c r="D82" s="202"/>
      <c r="E82" s="202"/>
      <c r="F82" s="202"/>
      <c r="G82" s="202"/>
    </row>
    <row r="83" spans="2:7" ht="15" x14ac:dyDescent="0.25">
      <c r="B83" s="217"/>
      <c r="C83" s="217"/>
      <c r="D83" s="202"/>
      <c r="E83" s="202"/>
      <c r="F83" s="202"/>
      <c r="G83" s="202"/>
    </row>
    <row r="84" spans="2:7" ht="15" x14ac:dyDescent="0.25">
      <c r="B84" s="217"/>
      <c r="C84" s="217"/>
      <c r="D84" s="202"/>
      <c r="E84" s="202"/>
      <c r="F84" s="202"/>
      <c r="G84" s="202"/>
    </row>
    <row r="85" spans="2:7" ht="15" x14ac:dyDescent="0.25">
      <c r="B85" s="217"/>
      <c r="C85" s="217"/>
      <c r="D85" s="202"/>
      <c r="E85" s="202"/>
      <c r="F85" s="202"/>
      <c r="G85" s="202"/>
    </row>
    <row r="86" spans="2:7" ht="15" x14ac:dyDescent="0.25">
      <c r="B86" s="217"/>
      <c r="C86" s="217"/>
      <c r="D86" s="202"/>
      <c r="E86" s="202"/>
      <c r="F86" s="202"/>
      <c r="G86" s="202"/>
    </row>
    <row r="87" spans="2:7" ht="15" x14ac:dyDescent="0.25">
      <c r="B87" s="217"/>
      <c r="C87" s="217"/>
      <c r="D87" s="202"/>
      <c r="E87" s="202"/>
      <c r="F87" s="202"/>
      <c r="G87" s="202"/>
    </row>
    <row r="88" spans="2:7" ht="15" x14ac:dyDescent="0.25">
      <c r="B88" s="217"/>
      <c r="C88" s="217"/>
      <c r="D88" s="202"/>
      <c r="E88" s="202"/>
      <c r="F88" s="202"/>
      <c r="G88" s="202"/>
    </row>
    <row r="89" spans="2:7" ht="15" x14ac:dyDescent="0.25">
      <c r="B89" s="217"/>
      <c r="C89" s="217"/>
      <c r="D89" s="202"/>
      <c r="E89" s="202"/>
      <c r="F89" s="202"/>
      <c r="G89" s="202"/>
    </row>
    <row r="90" spans="2:7" ht="15" x14ac:dyDescent="0.25">
      <c r="B90" s="217"/>
      <c r="C90" s="217"/>
      <c r="D90" s="202"/>
      <c r="E90" s="202"/>
      <c r="F90" s="202"/>
      <c r="G90" s="202"/>
    </row>
    <row r="91" spans="2:7" ht="15" x14ac:dyDescent="0.25">
      <c r="B91" s="217"/>
      <c r="C91" s="217"/>
      <c r="D91" s="202"/>
      <c r="E91" s="202"/>
      <c r="F91" s="202"/>
      <c r="G91" s="202"/>
    </row>
    <row r="92" spans="2:7" ht="15" x14ac:dyDescent="0.25">
      <c r="B92" s="217"/>
      <c r="C92" s="217"/>
      <c r="D92" s="202"/>
      <c r="E92" s="202"/>
      <c r="F92" s="202"/>
      <c r="G92" s="202"/>
    </row>
    <row r="93" spans="2:7" ht="15" x14ac:dyDescent="0.25">
      <c r="B93" s="217"/>
      <c r="C93" s="217"/>
      <c r="D93" s="202"/>
      <c r="E93" s="202"/>
      <c r="F93" s="202"/>
      <c r="G93" s="202"/>
    </row>
    <row r="94" spans="2:7" ht="15" x14ac:dyDescent="0.25">
      <c r="B94" s="217"/>
      <c r="C94" s="217"/>
      <c r="D94" s="202"/>
      <c r="E94" s="202"/>
      <c r="F94" s="202"/>
      <c r="G94" s="202"/>
    </row>
    <row r="95" spans="2:7" ht="15" x14ac:dyDescent="0.25">
      <c r="B95" s="217"/>
      <c r="C95" s="217"/>
      <c r="D95" s="202"/>
      <c r="E95" s="202"/>
      <c r="F95" s="202"/>
      <c r="G95" s="202"/>
    </row>
    <row r="96" spans="2:7" ht="15" x14ac:dyDescent="0.25">
      <c r="B96" s="217"/>
      <c r="C96" s="217"/>
      <c r="D96" s="202"/>
      <c r="E96" s="202"/>
      <c r="F96" s="202"/>
      <c r="G96" s="202"/>
    </row>
    <row r="97" spans="2:7" ht="15" x14ac:dyDescent="0.25">
      <c r="B97" s="217"/>
      <c r="C97" s="217"/>
      <c r="D97" s="202"/>
      <c r="E97" s="202"/>
      <c r="F97" s="202"/>
      <c r="G97" s="202"/>
    </row>
    <row r="98" spans="2:7" ht="15" x14ac:dyDescent="0.25">
      <c r="B98" s="217"/>
      <c r="C98" s="217"/>
      <c r="D98" s="202"/>
      <c r="E98" s="202"/>
      <c r="F98" s="202"/>
      <c r="G98" s="202"/>
    </row>
    <row r="99" spans="2:7" ht="15" x14ac:dyDescent="0.25">
      <c r="B99" s="217"/>
      <c r="C99" s="217"/>
      <c r="D99" s="202"/>
      <c r="E99" s="202"/>
      <c r="F99" s="202"/>
      <c r="G99" s="202"/>
    </row>
    <row r="100" spans="2:7" ht="15" x14ac:dyDescent="0.25">
      <c r="B100" s="217"/>
      <c r="C100" s="217"/>
      <c r="D100" s="202"/>
      <c r="E100" s="202"/>
      <c r="F100" s="202"/>
      <c r="G100" s="202"/>
    </row>
    <row r="101" spans="2:7" ht="15" x14ac:dyDescent="0.25">
      <c r="B101" s="217"/>
      <c r="C101" s="217"/>
      <c r="D101" s="202"/>
      <c r="E101" s="202"/>
      <c r="F101" s="202"/>
      <c r="G101" s="202"/>
    </row>
    <row r="102" spans="2:7" ht="15" x14ac:dyDescent="0.25">
      <c r="B102" s="217"/>
      <c r="C102" s="217"/>
      <c r="D102" s="202"/>
      <c r="E102" s="202"/>
      <c r="F102" s="202"/>
      <c r="G102" s="202"/>
    </row>
    <row r="103" spans="2:7" ht="15" x14ac:dyDescent="0.25">
      <c r="B103" s="217"/>
      <c r="C103" s="217"/>
      <c r="D103" s="202"/>
      <c r="E103" s="202"/>
      <c r="F103" s="202"/>
      <c r="G103" s="202"/>
    </row>
    <row r="104" spans="2:7" ht="15" x14ac:dyDescent="0.25">
      <c r="B104" s="217"/>
      <c r="C104" s="217"/>
      <c r="D104" s="202"/>
      <c r="E104" s="202"/>
      <c r="F104" s="202"/>
      <c r="G104" s="202"/>
    </row>
    <row r="105" spans="2:7" ht="15" x14ac:dyDescent="0.25">
      <c r="B105" s="217"/>
      <c r="C105" s="217"/>
      <c r="D105" s="202"/>
      <c r="E105" s="202"/>
      <c r="F105" s="202"/>
      <c r="G105" s="202"/>
    </row>
    <row r="106" spans="2:7" ht="15" x14ac:dyDescent="0.25">
      <c r="B106" s="217"/>
      <c r="C106" s="217"/>
      <c r="D106" s="202"/>
      <c r="E106" s="202"/>
      <c r="F106" s="202"/>
      <c r="G106" s="202"/>
    </row>
    <row r="107" spans="2:7" ht="15" x14ac:dyDescent="0.25">
      <c r="B107" s="217"/>
      <c r="C107" s="217"/>
      <c r="D107" s="202"/>
      <c r="E107" s="202"/>
      <c r="F107" s="202"/>
      <c r="G107" s="202"/>
    </row>
    <row r="108" spans="2:7" ht="15" x14ac:dyDescent="0.25">
      <c r="B108" s="217"/>
      <c r="C108" s="217"/>
      <c r="D108" s="202"/>
      <c r="E108" s="202"/>
      <c r="F108" s="202"/>
      <c r="G108" s="202"/>
    </row>
    <row r="109" spans="2:7" ht="15" x14ac:dyDescent="0.25">
      <c r="B109" s="217"/>
      <c r="C109" s="217"/>
      <c r="D109" s="202"/>
      <c r="E109" s="202"/>
      <c r="F109" s="202"/>
      <c r="G109" s="202"/>
    </row>
    <row r="110" spans="2:7" ht="15" x14ac:dyDescent="0.25">
      <c r="B110" s="217"/>
      <c r="C110" s="217"/>
      <c r="D110" s="202"/>
      <c r="E110" s="202"/>
      <c r="F110" s="202"/>
      <c r="G110" s="202"/>
    </row>
    <row r="111" spans="2:7" ht="15" x14ac:dyDescent="0.25">
      <c r="B111" s="217"/>
      <c r="C111" s="217"/>
      <c r="D111" s="202"/>
      <c r="E111" s="202"/>
      <c r="F111" s="202"/>
      <c r="G111" s="202"/>
    </row>
    <row r="112" spans="2:7" ht="15" x14ac:dyDescent="0.25">
      <c r="B112" s="217"/>
      <c r="C112" s="217"/>
      <c r="D112" s="202"/>
      <c r="E112" s="202"/>
      <c r="F112" s="202"/>
      <c r="G112" s="202"/>
    </row>
    <row r="113" spans="2:7" ht="15" x14ac:dyDescent="0.25">
      <c r="B113" s="217"/>
      <c r="C113" s="217"/>
      <c r="D113" s="202"/>
      <c r="E113" s="202"/>
      <c r="F113" s="202"/>
      <c r="G113" s="202"/>
    </row>
    <row r="114" spans="2:7" ht="15" x14ac:dyDescent="0.25">
      <c r="B114" s="217"/>
      <c r="C114" s="217"/>
      <c r="D114" s="202"/>
      <c r="E114" s="202"/>
      <c r="F114" s="202"/>
      <c r="G114" s="202"/>
    </row>
    <row r="115" spans="2:7" ht="15" x14ac:dyDescent="0.25">
      <c r="B115" s="217"/>
      <c r="C115" s="217"/>
      <c r="D115" s="202"/>
      <c r="E115" s="202"/>
      <c r="F115" s="202"/>
      <c r="G115" s="202"/>
    </row>
    <row r="116" spans="2:7" ht="15" x14ac:dyDescent="0.25">
      <c r="B116" s="217"/>
      <c r="C116" s="217"/>
      <c r="D116" s="202"/>
      <c r="E116" s="202"/>
      <c r="F116" s="202"/>
      <c r="G116" s="202"/>
    </row>
    <row r="117" spans="2:7" ht="15" x14ac:dyDescent="0.25">
      <c r="B117" s="217"/>
      <c r="C117" s="217"/>
      <c r="D117" s="202"/>
      <c r="E117" s="202"/>
      <c r="F117" s="202"/>
      <c r="G117" s="202"/>
    </row>
    <row r="118" spans="2:7" ht="15" x14ac:dyDescent="0.25">
      <c r="B118" s="217"/>
      <c r="C118" s="217"/>
      <c r="D118" s="202"/>
      <c r="E118" s="202"/>
      <c r="F118" s="202"/>
      <c r="G118" s="202"/>
    </row>
    <row r="119" spans="2:7" ht="15" x14ac:dyDescent="0.25">
      <c r="B119" s="217"/>
      <c r="C119" s="217"/>
      <c r="D119" s="202"/>
      <c r="E119" s="202"/>
      <c r="F119" s="202"/>
      <c r="G119" s="202"/>
    </row>
    <row r="120" spans="2:7" ht="15" x14ac:dyDescent="0.25">
      <c r="B120" s="217"/>
      <c r="C120" s="217"/>
      <c r="D120" s="202"/>
      <c r="E120" s="202"/>
      <c r="F120" s="202"/>
      <c r="G120" s="202"/>
    </row>
    <row r="121" spans="2:7" ht="15" x14ac:dyDescent="0.25">
      <c r="B121" s="217"/>
      <c r="C121" s="217"/>
      <c r="D121" s="202"/>
      <c r="E121" s="202"/>
      <c r="F121" s="202"/>
      <c r="G121" s="202"/>
    </row>
    <row r="122" spans="2:7" ht="15" x14ac:dyDescent="0.25">
      <c r="B122" s="217"/>
      <c r="C122" s="217"/>
      <c r="D122" s="202"/>
      <c r="E122" s="202"/>
      <c r="F122" s="202"/>
      <c r="G122" s="202"/>
    </row>
    <row r="123" spans="2:7" ht="15" x14ac:dyDescent="0.25">
      <c r="B123" s="217"/>
      <c r="C123" s="217"/>
      <c r="D123" s="202"/>
      <c r="E123" s="202"/>
      <c r="F123" s="202"/>
      <c r="G123" s="202"/>
    </row>
    <row r="124" spans="2:7" ht="15" x14ac:dyDescent="0.25">
      <c r="B124" s="217"/>
      <c r="C124" s="217"/>
      <c r="D124" s="202"/>
      <c r="E124" s="202"/>
      <c r="F124" s="202"/>
      <c r="G124" s="202"/>
    </row>
    <row r="125" spans="2:7" ht="15" x14ac:dyDescent="0.25">
      <c r="B125" s="217"/>
      <c r="C125" s="217"/>
      <c r="D125" s="202"/>
      <c r="E125" s="202"/>
      <c r="F125" s="202"/>
      <c r="G125" s="202"/>
    </row>
    <row r="126" spans="2:7" ht="15" x14ac:dyDescent="0.25">
      <c r="B126" s="217"/>
      <c r="C126" s="217"/>
      <c r="D126" s="202"/>
      <c r="E126" s="202"/>
      <c r="F126" s="202"/>
      <c r="G126" s="202"/>
    </row>
    <row r="127" spans="2:7" ht="15" x14ac:dyDescent="0.25">
      <c r="B127" s="217"/>
      <c r="C127" s="217"/>
      <c r="D127" s="202"/>
      <c r="E127" s="202"/>
      <c r="F127" s="202"/>
      <c r="G127" s="202"/>
    </row>
    <row r="128" spans="2:7" ht="15" x14ac:dyDescent="0.25">
      <c r="B128" s="217"/>
      <c r="C128" s="217"/>
      <c r="D128" s="202"/>
      <c r="E128" s="202"/>
      <c r="F128" s="202"/>
      <c r="G128" s="202"/>
    </row>
    <row r="129" spans="2:7" ht="15" x14ac:dyDescent="0.25">
      <c r="B129" s="217"/>
      <c r="C129" s="217"/>
      <c r="D129" s="202"/>
      <c r="E129" s="202"/>
      <c r="F129" s="202"/>
      <c r="G129" s="202"/>
    </row>
    <row r="130" spans="2:7" ht="15" x14ac:dyDescent="0.25">
      <c r="B130" s="217"/>
      <c r="C130" s="217"/>
      <c r="D130" s="202"/>
      <c r="E130" s="202"/>
      <c r="F130" s="202"/>
      <c r="G130" s="202"/>
    </row>
    <row r="131" spans="2:7" ht="15" x14ac:dyDescent="0.25">
      <c r="B131" s="217"/>
      <c r="C131" s="217"/>
      <c r="D131" s="202"/>
      <c r="E131" s="202"/>
      <c r="F131" s="202"/>
      <c r="G131" s="202"/>
    </row>
    <row r="132" spans="2:7" ht="15" x14ac:dyDescent="0.25">
      <c r="B132" s="217"/>
      <c r="C132" s="217"/>
      <c r="D132" s="202"/>
      <c r="E132" s="202"/>
      <c r="F132" s="202"/>
      <c r="G132" s="202"/>
    </row>
    <row r="133" spans="2:7" ht="15" x14ac:dyDescent="0.25">
      <c r="B133" s="217"/>
      <c r="C133" s="217"/>
      <c r="D133" s="202"/>
      <c r="E133" s="202"/>
      <c r="F133" s="202"/>
      <c r="G133" s="202"/>
    </row>
    <row r="134" spans="2:7" ht="15" x14ac:dyDescent="0.25">
      <c r="B134" s="217"/>
      <c r="C134" s="217"/>
      <c r="D134" s="202"/>
      <c r="E134" s="202"/>
      <c r="F134" s="202"/>
      <c r="G134" s="202"/>
    </row>
    <row r="135" spans="2:7" ht="15" x14ac:dyDescent="0.25">
      <c r="B135" s="217"/>
      <c r="C135" s="217"/>
      <c r="D135" s="202"/>
      <c r="E135" s="202"/>
      <c r="F135" s="202"/>
      <c r="G135" s="202"/>
    </row>
    <row r="136" spans="2:7" ht="15" x14ac:dyDescent="0.25">
      <c r="B136" s="217"/>
      <c r="C136" s="217"/>
      <c r="D136" s="202"/>
      <c r="E136" s="202"/>
      <c r="F136" s="202"/>
      <c r="G136" s="202"/>
    </row>
    <row r="137" spans="2:7" ht="15" x14ac:dyDescent="0.25">
      <c r="B137" s="217"/>
      <c r="C137" s="217"/>
      <c r="D137" s="202"/>
      <c r="E137" s="202"/>
      <c r="F137" s="202"/>
      <c r="G137" s="202"/>
    </row>
  </sheetData>
  <mergeCells count="12">
    <mergeCell ref="B12:C12"/>
    <mergeCell ref="A1:C1"/>
    <mergeCell ref="A2:C2"/>
    <mergeCell ref="A3:C3"/>
    <mergeCell ref="A4:C4"/>
    <mergeCell ref="A5:C5"/>
    <mergeCell ref="A6:C6"/>
    <mergeCell ref="A7:C7"/>
    <mergeCell ref="A8:C8"/>
    <mergeCell ref="B9:C9"/>
    <mergeCell ref="A10:C10"/>
    <mergeCell ref="A11:C11"/>
  </mergeCells>
  <pageMargins left="0.70866141732283472" right="0.70866141732283472" top="0.74803149606299213" bottom="0.74803149606299213" header="0.31496062992125984" footer="0.31496062992125984"/>
  <pageSetup paperSize="9" scale="84" orientation="portrait" horizontalDpi="0" verticalDpi="0" r:id="rId1"/>
  <headerFooter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63"/>
  <sheetViews>
    <sheetView zoomScale="90" zoomScaleNormal="90" workbookViewId="0">
      <selection activeCell="F41" sqref="F41"/>
    </sheetView>
  </sheetViews>
  <sheetFormatPr defaultRowHeight="12" x14ac:dyDescent="0.2"/>
  <cols>
    <col min="1" max="1" width="21.5703125" style="127" customWidth="1"/>
    <col min="2" max="2" width="106.7109375" style="132" customWidth="1"/>
    <col min="3" max="3" width="14.85546875" style="316" customWidth="1"/>
    <col min="4" max="4" width="13.42578125" style="127" customWidth="1"/>
    <col min="5" max="5" width="9.140625" style="127"/>
    <col min="6" max="6" width="11.140625" style="127" bestFit="1" customWidth="1"/>
    <col min="7" max="248" width="9.140625" style="127"/>
    <col min="249" max="249" width="4" style="127" customWidth="1"/>
    <col min="250" max="250" width="54.85546875" style="127" customWidth="1"/>
    <col min="251" max="251" width="106.7109375" style="127" customWidth="1"/>
    <col min="252" max="253" width="0" style="127" hidden="1" customWidth="1"/>
    <col min="254" max="254" width="16.28515625" style="127" customWidth="1"/>
    <col min="255" max="255" width="11.5703125" style="127" customWidth="1"/>
    <col min="256" max="256" width="16.28515625" style="127" customWidth="1"/>
    <col min="257" max="258" width="0" style="127" hidden="1" customWidth="1"/>
    <col min="259" max="504" width="9.140625" style="127"/>
    <col min="505" max="505" width="4" style="127" customWidth="1"/>
    <col min="506" max="506" width="54.85546875" style="127" customWidth="1"/>
    <col min="507" max="507" width="106.7109375" style="127" customWidth="1"/>
    <col min="508" max="509" width="0" style="127" hidden="1" customWidth="1"/>
    <col min="510" max="510" width="16.28515625" style="127" customWidth="1"/>
    <col min="511" max="511" width="11.5703125" style="127" customWidth="1"/>
    <col min="512" max="512" width="16.28515625" style="127" customWidth="1"/>
    <col min="513" max="514" width="0" style="127" hidden="1" customWidth="1"/>
    <col min="515" max="760" width="9.140625" style="127"/>
    <col min="761" max="761" width="4" style="127" customWidth="1"/>
    <col min="762" max="762" width="54.85546875" style="127" customWidth="1"/>
    <col min="763" max="763" width="106.7109375" style="127" customWidth="1"/>
    <col min="764" max="765" width="0" style="127" hidden="1" customWidth="1"/>
    <col min="766" max="766" width="16.28515625" style="127" customWidth="1"/>
    <col min="767" max="767" width="11.5703125" style="127" customWidth="1"/>
    <col min="768" max="768" width="16.28515625" style="127" customWidth="1"/>
    <col min="769" max="770" width="0" style="127" hidden="1" customWidth="1"/>
    <col min="771" max="1016" width="9.140625" style="127"/>
    <col min="1017" max="1017" width="4" style="127" customWidth="1"/>
    <col min="1018" max="1018" width="54.85546875" style="127" customWidth="1"/>
    <col min="1019" max="1019" width="106.7109375" style="127" customWidth="1"/>
    <col min="1020" max="1021" width="0" style="127" hidden="1" customWidth="1"/>
    <col min="1022" max="1022" width="16.28515625" style="127" customWidth="1"/>
    <col min="1023" max="1023" width="11.5703125" style="127" customWidth="1"/>
    <col min="1024" max="1024" width="16.28515625" style="127" customWidth="1"/>
    <col min="1025" max="1026" width="0" style="127" hidden="1" customWidth="1"/>
    <col min="1027" max="1272" width="9.140625" style="127"/>
    <col min="1273" max="1273" width="4" style="127" customWidth="1"/>
    <col min="1274" max="1274" width="54.85546875" style="127" customWidth="1"/>
    <col min="1275" max="1275" width="106.7109375" style="127" customWidth="1"/>
    <col min="1276" max="1277" width="0" style="127" hidden="1" customWidth="1"/>
    <col min="1278" max="1278" width="16.28515625" style="127" customWidth="1"/>
    <col min="1279" max="1279" width="11.5703125" style="127" customWidth="1"/>
    <col min="1280" max="1280" width="16.28515625" style="127" customWidth="1"/>
    <col min="1281" max="1282" width="0" style="127" hidden="1" customWidth="1"/>
    <col min="1283" max="1528" width="9.140625" style="127"/>
    <col min="1529" max="1529" width="4" style="127" customWidth="1"/>
    <col min="1530" max="1530" width="54.85546875" style="127" customWidth="1"/>
    <col min="1531" max="1531" width="106.7109375" style="127" customWidth="1"/>
    <col min="1532" max="1533" width="0" style="127" hidden="1" customWidth="1"/>
    <col min="1534" max="1534" width="16.28515625" style="127" customWidth="1"/>
    <col min="1535" max="1535" width="11.5703125" style="127" customWidth="1"/>
    <col min="1536" max="1536" width="16.28515625" style="127" customWidth="1"/>
    <col min="1537" max="1538" width="0" style="127" hidden="1" customWidth="1"/>
    <col min="1539" max="1784" width="9.140625" style="127"/>
    <col min="1785" max="1785" width="4" style="127" customWidth="1"/>
    <col min="1786" max="1786" width="54.85546875" style="127" customWidth="1"/>
    <col min="1787" max="1787" width="106.7109375" style="127" customWidth="1"/>
    <col min="1788" max="1789" width="0" style="127" hidden="1" customWidth="1"/>
    <col min="1790" max="1790" width="16.28515625" style="127" customWidth="1"/>
    <col min="1791" max="1791" width="11.5703125" style="127" customWidth="1"/>
    <col min="1792" max="1792" width="16.28515625" style="127" customWidth="1"/>
    <col min="1793" max="1794" width="0" style="127" hidden="1" customWidth="1"/>
    <col min="1795" max="2040" width="9.140625" style="127"/>
    <col min="2041" max="2041" width="4" style="127" customWidth="1"/>
    <col min="2042" max="2042" width="54.85546875" style="127" customWidth="1"/>
    <col min="2043" max="2043" width="106.7109375" style="127" customWidth="1"/>
    <col min="2044" max="2045" width="0" style="127" hidden="1" customWidth="1"/>
    <col min="2046" max="2046" width="16.28515625" style="127" customWidth="1"/>
    <col min="2047" max="2047" width="11.5703125" style="127" customWidth="1"/>
    <col min="2048" max="2048" width="16.28515625" style="127" customWidth="1"/>
    <col min="2049" max="2050" width="0" style="127" hidden="1" customWidth="1"/>
    <col min="2051" max="2296" width="9.140625" style="127"/>
    <col min="2297" max="2297" width="4" style="127" customWidth="1"/>
    <col min="2298" max="2298" width="54.85546875" style="127" customWidth="1"/>
    <col min="2299" max="2299" width="106.7109375" style="127" customWidth="1"/>
    <col min="2300" max="2301" width="0" style="127" hidden="1" customWidth="1"/>
    <col min="2302" max="2302" width="16.28515625" style="127" customWidth="1"/>
    <col min="2303" max="2303" width="11.5703125" style="127" customWidth="1"/>
    <col min="2304" max="2304" width="16.28515625" style="127" customWidth="1"/>
    <col min="2305" max="2306" width="0" style="127" hidden="1" customWidth="1"/>
    <col min="2307" max="2552" width="9.140625" style="127"/>
    <col min="2553" max="2553" width="4" style="127" customWidth="1"/>
    <col min="2554" max="2554" width="54.85546875" style="127" customWidth="1"/>
    <col min="2555" max="2555" width="106.7109375" style="127" customWidth="1"/>
    <col min="2556" max="2557" width="0" style="127" hidden="1" customWidth="1"/>
    <col min="2558" max="2558" width="16.28515625" style="127" customWidth="1"/>
    <col min="2559" max="2559" width="11.5703125" style="127" customWidth="1"/>
    <col min="2560" max="2560" width="16.28515625" style="127" customWidth="1"/>
    <col min="2561" max="2562" width="0" style="127" hidden="1" customWidth="1"/>
    <col min="2563" max="2808" width="9.140625" style="127"/>
    <col min="2809" max="2809" width="4" style="127" customWidth="1"/>
    <col min="2810" max="2810" width="54.85546875" style="127" customWidth="1"/>
    <col min="2811" max="2811" width="106.7109375" style="127" customWidth="1"/>
    <col min="2812" max="2813" width="0" style="127" hidden="1" customWidth="1"/>
    <col min="2814" max="2814" width="16.28515625" style="127" customWidth="1"/>
    <col min="2815" max="2815" width="11.5703125" style="127" customWidth="1"/>
    <col min="2816" max="2816" width="16.28515625" style="127" customWidth="1"/>
    <col min="2817" max="2818" width="0" style="127" hidden="1" customWidth="1"/>
    <col min="2819" max="3064" width="9.140625" style="127"/>
    <col min="3065" max="3065" width="4" style="127" customWidth="1"/>
    <col min="3066" max="3066" width="54.85546875" style="127" customWidth="1"/>
    <col min="3067" max="3067" width="106.7109375" style="127" customWidth="1"/>
    <col min="3068" max="3069" width="0" style="127" hidden="1" customWidth="1"/>
    <col min="3070" max="3070" width="16.28515625" style="127" customWidth="1"/>
    <col min="3071" max="3071" width="11.5703125" style="127" customWidth="1"/>
    <col min="3072" max="3072" width="16.28515625" style="127" customWidth="1"/>
    <col min="3073" max="3074" width="0" style="127" hidden="1" customWidth="1"/>
    <col min="3075" max="3320" width="9.140625" style="127"/>
    <col min="3321" max="3321" width="4" style="127" customWidth="1"/>
    <col min="3322" max="3322" width="54.85546875" style="127" customWidth="1"/>
    <col min="3323" max="3323" width="106.7109375" style="127" customWidth="1"/>
    <col min="3324" max="3325" width="0" style="127" hidden="1" customWidth="1"/>
    <col min="3326" max="3326" width="16.28515625" style="127" customWidth="1"/>
    <col min="3327" max="3327" width="11.5703125" style="127" customWidth="1"/>
    <col min="3328" max="3328" width="16.28515625" style="127" customWidth="1"/>
    <col min="3329" max="3330" width="0" style="127" hidden="1" customWidth="1"/>
    <col min="3331" max="3576" width="9.140625" style="127"/>
    <col min="3577" max="3577" width="4" style="127" customWidth="1"/>
    <col min="3578" max="3578" width="54.85546875" style="127" customWidth="1"/>
    <col min="3579" max="3579" width="106.7109375" style="127" customWidth="1"/>
    <col min="3580" max="3581" width="0" style="127" hidden="1" customWidth="1"/>
    <col min="3582" max="3582" width="16.28515625" style="127" customWidth="1"/>
    <col min="3583" max="3583" width="11.5703125" style="127" customWidth="1"/>
    <col min="3584" max="3584" width="16.28515625" style="127" customWidth="1"/>
    <col min="3585" max="3586" width="0" style="127" hidden="1" customWidth="1"/>
    <col min="3587" max="3832" width="9.140625" style="127"/>
    <col min="3833" max="3833" width="4" style="127" customWidth="1"/>
    <col min="3834" max="3834" width="54.85546875" style="127" customWidth="1"/>
    <col min="3835" max="3835" width="106.7109375" style="127" customWidth="1"/>
    <col min="3836" max="3837" width="0" style="127" hidden="1" customWidth="1"/>
    <col min="3838" max="3838" width="16.28515625" style="127" customWidth="1"/>
    <col min="3839" max="3839" width="11.5703125" style="127" customWidth="1"/>
    <col min="3840" max="3840" width="16.28515625" style="127" customWidth="1"/>
    <col min="3841" max="3842" width="0" style="127" hidden="1" customWidth="1"/>
    <col min="3843" max="4088" width="9.140625" style="127"/>
    <col min="4089" max="4089" width="4" style="127" customWidth="1"/>
    <col min="4090" max="4090" width="54.85546875" style="127" customWidth="1"/>
    <col min="4091" max="4091" width="106.7109375" style="127" customWidth="1"/>
    <col min="4092" max="4093" width="0" style="127" hidden="1" customWidth="1"/>
    <col min="4094" max="4094" width="16.28515625" style="127" customWidth="1"/>
    <col min="4095" max="4095" width="11.5703125" style="127" customWidth="1"/>
    <col min="4096" max="4096" width="16.28515625" style="127" customWidth="1"/>
    <col min="4097" max="4098" width="0" style="127" hidden="1" customWidth="1"/>
    <col min="4099" max="4344" width="9.140625" style="127"/>
    <col min="4345" max="4345" width="4" style="127" customWidth="1"/>
    <col min="4346" max="4346" width="54.85546875" style="127" customWidth="1"/>
    <col min="4347" max="4347" width="106.7109375" style="127" customWidth="1"/>
    <col min="4348" max="4349" width="0" style="127" hidden="1" customWidth="1"/>
    <col min="4350" max="4350" width="16.28515625" style="127" customWidth="1"/>
    <col min="4351" max="4351" width="11.5703125" style="127" customWidth="1"/>
    <col min="4352" max="4352" width="16.28515625" style="127" customWidth="1"/>
    <col min="4353" max="4354" width="0" style="127" hidden="1" customWidth="1"/>
    <col min="4355" max="4600" width="9.140625" style="127"/>
    <col min="4601" max="4601" width="4" style="127" customWidth="1"/>
    <col min="4602" max="4602" width="54.85546875" style="127" customWidth="1"/>
    <col min="4603" max="4603" width="106.7109375" style="127" customWidth="1"/>
    <col min="4604" max="4605" width="0" style="127" hidden="1" customWidth="1"/>
    <col min="4606" max="4606" width="16.28515625" style="127" customWidth="1"/>
    <col min="4607" max="4607" width="11.5703125" style="127" customWidth="1"/>
    <col min="4608" max="4608" width="16.28515625" style="127" customWidth="1"/>
    <col min="4609" max="4610" width="0" style="127" hidden="1" customWidth="1"/>
    <col min="4611" max="4856" width="9.140625" style="127"/>
    <col min="4857" max="4857" width="4" style="127" customWidth="1"/>
    <col min="4858" max="4858" width="54.85546875" style="127" customWidth="1"/>
    <col min="4859" max="4859" width="106.7109375" style="127" customWidth="1"/>
    <col min="4860" max="4861" width="0" style="127" hidden="1" customWidth="1"/>
    <col min="4862" max="4862" width="16.28515625" style="127" customWidth="1"/>
    <col min="4863" max="4863" width="11.5703125" style="127" customWidth="1"/>
    <col min="4864" max="4864" width="16.28515625" style="127" customWidth="1"/>
    <col min="4865" max="4866" width="0" style="127" hidden="1" customWidth="1"/>
    <col min="4867" max="5112" width="9.140625" style="127"/>
    <col min="5113" max="5113" width="4" style="127" customWidth="1"/>
    <col min="5114" max="5114" width="54.85546875" style="127" customWidth="1"/>
    <col min="5115" max="5115" width="106.7109375" style="127" customWidth="1"/>
    <col min="5116" max="5117" width="0" style="127" hidden="1" customWidth="1"/>
    <col min="5118" max="5118" width="16.28515625" style="127" customWidth="1"/>
    <col min="5119" max="5119" width="11.5703125" style="127" customWidth="1"/>
    <col min="5120" max="5120" width="16.28515625" style="127" customWidth="1"/>
    <col min="5121" max="5122" width="0" style="127" hidden="1" customWidth="1"/>
    <col min="5123" max="5368" width="9.140625" style="127"/>
    <col min="5369" max="5369" width="4" style="127" customWidth="1"/>
    <col min="5370" max="5370" width="54.85546875" style="127" customWidth="1"/>
    <col min="5371" max="5371" width="106.7109375" style="127" customWidth="1"/>
    <col min="5372" max="5373" width="0" style="127" hidden="1" customWidth="1"/>
    <col min="5374" max="5374" width="16.28515625" style="127" customWidth="1"/>
    <col min="5375" max="5375" width="11.5703125" style="127" customWidth="1"/>
    <col min="5376" max="5376" width="16.28515625" style="127" customWidth="1"/>
    <col min="5377" max="5378" width="0" style="127" hidden="1" customWidth="1"/>
    <col min="5379" max="5624" width="9.140625" style="127"/>
    <col min="5625" max="5625" width="4" style="127" customWidth="1"/>
    <col min="5626" max="5626" width="54.85546875" style="127" customWidth="1"/>
    <col min="5627" max="5627" width="106.7109375" style="127" customWidth="1"/>
    <col min="5628" max="5629" width="0" style="127" hidden="1" customWidth="1"/>
    <col min="5630" max="5630" width="16.28515625" style="127" customWidth="1"/>
    <col min="5631" max="5631" width="11.5703125" style="127" customWidth="1"/>
    <col min="5632" max="5632" width="16.28515625" style="127" customWidth="1"/>
    <col min="5633" max="5634" width="0" style="127" hidden="1" customWidth="1"/>
    <col min="5635" max="5880" width="9.140625" style="127"/>
    <col min="5881" max="5881" width="4" style="127" customWidth="1"/>
    <col min="5882" max="5882" width="54.85546875" style="127" customWidth="1"/>
    <col min="5883" max="5883" width="106.7109375" style="127" customWidth="1"/>
    <col min="5884" max="5885" width="0" style="127" hidden="1" customWidth="1"/>
    <col min="5886" max="5886" width="16.28515625" style="127" customWidth="1"/>
    <col min="5887" max="5887" width="11.5703125" style="127" customWidth="1"/>
    <col min="5888" max="5888" width="16.28515625" style="127" customWidth="1"/>
    <col min="5889" max="5890" width="0" style="127" hidden="1" customWidth="1"/>
    <col min="5891" max="6136" width="9.140625" style="127"/>
    <col min="6137" max="6137" width="4" style="127" customWidth="1"/>
    <col min="6138" max="6138" width="54.85546875" style="127" customWidth="1"/>
    <col min="6139" max="6139" width="106.7109375" style="127" customWidth="1"/>
    <col min="6140" max="6141" width="0" style="127" hidden="1" customWidth="1"/>
    <col min="6142" max="6142" width="16.28515625" style="127" customWidth="1"/>
    <col min="6143" max="6143" width="11.5703125" style="127" customWidth="1"/>
    <col min="6144" max="6144" width="16.28515625" style="127" customWidth="1"/>
    <col min="6145" max="6146" width="0" style="127" hidden="1" customWidth="1"/>
    <col min="6147" max="6392" width="9.140625" style="127"/>
    <col min="6393" max="6393" width="4" style="127" customWidth="1"/>
    <col min="6394" max="6394" width="54.85546875" style="127" customWidth="1"/>
    <col min="6395" max="6395" width="106.7109375" style="127" customWidth="1"/>
    <col min="6396" max="6397" width="0" style="127" hidden="1" customWidth="1"/>
    <col min="6398" max="6398" width="16.28515625" style="127" customWidth="1"/>
    <col min="6399" max="6399" width="11.5703125" style="127" customWidth="1"/>
    <col min="6400" max="6400" width="16.28515625" style="127" customWidth="1"/>
    <col min="6401" max="6402" width="0" style="127" hidden="1" customWidth="1"/>
    <col min="6403" max="6648" width="9.140625" style="127"/>
    <col min="6649" max="6649" width="4" style="127" customWidth="1"/>
    <col min="6650" max="6650" width="54.85546875" style="127" customWidth="1"/>
    <col min="6651" max="6651" width="106.7109375" style="127" customWidth="1"/>
    <col min="6652" max="6653" width="0" style="127" hidden="1" customWidth="1"/>
    <col min="6654" max="6654" width="16.28515625" style="127" customWidth="1"/>
    <col min="6655" max="6655" width="11.5703125" style="127" customWidth="1"/>
    <col min="6656" max="6656" width="16.28515625" style="127" customWidth="1"/>
    <col min="6657" max="6658" width="0" style="127" hidden="1" customWidth="1"/>
    <col min="6659" max="6904" width="9.140625" style="127"/>
    <col min="6905" max="6905" width="4" style="127" customWidth="1"/>
    <col min="6906" max="6906" width="54.85546875" style="127" customWidth="1"/>
    <col min="6907" max="6907" width="106.7109375" style="127" customWidth="1"/>
    <col min="6908" max="6909" width="0" style="127" hidden="1" customWidth="1"/>
    <col min="6910" max="6910" width="16.28515625" style="127" customWidth="1"/>
    <col min="6911" max="6911" width="11.5703125" style="127" customWidth="1"/>
    <col min="6912" max="6912" width="16.28515625" style="127" customWidth="1"/>
    <col min="6913" max="6914" width="0" style="127" hidden="1" customWidth="1"/>
    <col min="6915" max="7160" width="9.140625" style="127"/>
    <col min="7161" max="7161" width="4" style="127" customWidth="1"/>
    <col min="7162" max="7162" width="54.85546875" style="127" customWidth="1"/>
    <col min="7163" max="7163" width="106.7109375" style="127" customWidth="1"/>
    <col min="7164" max="7165" width="0" style="127" hidden="1" customWidth="1"/>
    <col min="7166" max="7166" width="16.28515625" style="127" customWidth="1"/>
    <col min="7167" max="7167" width="11.5703125" style="127" customWidth="1"/>
    <col min="7168" max="7168" width="16.28515625" style="127" customWidth="1"/>
    <col min="7169" max="7170" width="0" style="127" hidden="1" customWidth="1"/>
    <col min="7171" max="7416" width="9.140625" style="127"/>
    <col min="7417" max="7417" width="4" style="127" customWidth="1"/>
    <col min="7418" max="7418" width="54.85546875" style="127" customWidth="1"/>
    <col min="7419" max="7419" width="106.7109375" style="127" customWidth="1"/>
    <col min="7420" max="7421" width="0" style="127" hidden="1" customWidth="1"/>
    <col min="7422" max="7422" width="16.28515625" style="127" customWidth="1"/>
    <col min="7423" max="7423" width="11.5703125" style="127" customWidth="1"/>
    <col min="7424" max="7424" width="16.28515625" style="127" customWidth="1"/>
    <col min="7425" max="7426" width="0" style="127" hidden="1" customWidth="1"/>
    <col min="7427" max="7672" width="9.140625" style="127"/>
    <col min="7673" max="7673" width="4" style="127" customWidth="1"/>
    <col min="7674" max="7674" width="54.85546875" style="127" customWidth="1"/>
    <col min="7675" max="7675" width="106.7109375" style="127" customWidth="1"/>
    <col min="7676" max="7677" width="0" style="127" hidden="1" customWidth="1"/>
    <col min="7678" max="7678" width="16.28515625" style="127" customWidth="1"/>
    <col min="7679" max="7679" width="11.5703125" style="127" customWidth="1"/>
    <col min="7680" max="7680" width="16.28515625" style="127" customWidth="1"/>
    <col min="7681" max="7682" width="0" style="127" hidden="1" customWidth="1"/>
    <col min="7683" max="7928" width="9.140625" style="127"/>
    <col min="7929" max="7929" width="4" style="127" customWidth="1"/>
    <col min="7930" max="7930" width="54.85546875" style="127" customWidth="1"/>
    <col min="7931" max="7931" width="106.7109375" style="127" customWidth="1"/>
    <col min="7932" max="7933" width="0" style="127" hidden="1" customWidth="1"/>
    <col min="7934" max="7934" width="16.28515625" style="127" customWidth="1"/>
    <col min="7935" max="7935" width="11.5703125" style="127" customWidth="1"/>
    <col min="7936" max="7936" width="16.28515625" style="127" customWidth="1"/>
    <col min="7937" max="7938" width="0" style="127" hidden="1" customWidth="1"/>
    <col min="7939" max="8184" width="9.140625" style="127"/>
    <col min="8185" max="8185" width="4" style="127" customWidth="1"/>
    <col min="8186" max="8186" width="54.85546875" style="127" customWidth="1"/>
    <col min="8187" max="8187" width="106.7109375" style="127" customWidth="1"/>
    <col min="8188" max="8189" width="0" style="127" hidden="1" customWidth="1"/>
    <col min="8190" max="8190" width="16.28515625" style="127" customWidth="1"/>
    <col min="8191" max="8191" width="11.5703125" style="127" customWidth="1"/>
    <col min="8192" max="8192" width="16.28515625" style="127" customWidth="1"/>
    <col min="8193" max="8194" width="0" style="127" hidden="1" customWidth="1"/>
    <col min="8195" max="8440" width="9.140625" style="127"/>
    <col min="8441" max="8441" width="4" style="127" customWidth="1"/>
    <col min="8442" max="8442" width="54.85546875" style="127" customWidth="1"/>
    <col min="8443" max="8443" width="106.7109375" style="127" customWidth="1"/>
    <col min="8444" max="8445" width="0" style="127" hidden="1" customWidth="1"/>
    <col min="8446" max="8446" width="16.28515625" style="127" customWidth="1"/>
    <col min="8447" max="8447" width="11.5703125" style="127" customWidth="1"/>
    <col min="8448" max="8448" width="16.28515625" style="127" customWidth="1"/>
    <col min="8449" max="8450" width="0" style="127" hidden="1" customWidth="1"/>
    <col min="8451" max="8696" width="9.140625" style="127"/>
    <col min="8697" max="8697" width="4" style="127" customWidth="1"/>
    <col min="8698" max="8698" width="54.85546875" style="127" customWidth="1"/>
    <col min="8699" max="8699" width="106.7109375" style="127" customWidth="1"/>
    <col min="8700" max="8701" width="0" style="127" hidden="1" customWidth="1"/>
    <col min="8702" max="8702" width="16.28515625" style="127" customWidth="1"/>
    <col min="8703" max="8703" width="11.5703125" style="127" customWidth="1"/>
    <col min="8704" max="8704" width="16.28515625" style="127" customWidth="1"/>
    <col min="8705" max="8706" width="0" style="127" hidden="1" customWidth="1"/>
    <col min="8707" max="8952" width="9.140625" style="127"/>
    <col min="8953" max="8953" width="4" style="127" customWidth="1"/>
    <col min="8954" max="8954" width="54.85546875" style="127" customWidth="1"/>
    <col min="8955" max="8955" width="106.7109375" style="127" customWidth="1"/>
    <col min="8956" max="8957" width="0" style="127" hidden="1" customWidth="1"/>
    <col min="8958" max="8958" width="16.28515625" style="127" customWidth="1"/>
    <col min="8959" max="8959" width="11.5703125" style="127" customWidth="1"/>
    <col min="8960" max="8960" width="16.28515625" style="127" customWidth="1"/>
    <col min="8961" max="8962" width="0" style="127" hidden="1" customWidth="1"/>
    <col min="8963" max="9208" width="9.140625" style="127"/>
    <col min="9209" max="9209" width="4" style="127" customWidth="1"/>
    <col min="9210" max="9210" width="54.85546875" style="127" customWidth="1"/>
    <col min="9211" max="9211" width="106.7109375" style="127" customWidth="1"/>
    <col min="9212" max="9213" width="0" style="127" hidden="1" customWidth="1"/>
    <col min="9214" max="9214" width="16.28515625" style="127" customWidth="1"/>
    <col min="9215" max="9215" width="11.5703125" style="127" customWidth="1"/>
    <col min="9216" max="9216" width="16.28515625" style="127" customWidth="1"/>
    <col min="9217" max="9218" width="0" style="127" hidden="1" customWidth="1"/>
    <col min="9219" max="9464" width="9.140625" style="127"/>
    <col min="9465" max="9465" width="4" style="127" customWidth="1"/>
    <col min="9466" max="9466" width="54.85546875" style="127" customWidth="1"/>
    <col min="9467" max="9467" width="106.7109375" style="127" customWidth="1"/>
    <col min="9468" max="9469" width="0" style="127" hidden="1" customWidth="1"/>
    <col min="9470" max="9470" width="16.28515625" style="127" customWidth="1"/>
    <col min="9471" max="9471" width="11.5703125" style="127" customWidth="1"/>
    <col min="9472" max="9472" width="16.28515625" style="127" customWidth="1"/>
    <col min="9473" max="9474" width="0" style="127" hidden="1" customWidth="1"/>
    <col min="9475" max="9720" width="9.140625" style="127"/>
    <col min="9721" max="9721" width="4" style="127" customWidth="1"/>
    <col min="9722" max="9722" width="54.85546875" style="127" customWidth="1"/>
    <col min="9723" max="9723" width="106.7109375" style="127" customWidth="1"/>
    <col min="9724" max="9725" width="0" style="127" hidden="1" customWidth="1"/>
    <col min="9726" max="9726" width="16.28515625" style="127" customWidth="1"/>
    <col min="9727" max="9727" width="11.5703125" style="127" customWidth="1"/>
    <col min="9728" max="9728" width="16.28515625" style="127" customWidth="1"/>
    <col min="9729" max="9730" width="0" style="127" hidden="1" customWidth="1"/>
    <col min="9731" max="9976" width="9.140625" style="127"/>
    <col min="9977" max="9977" width="4" style="127" customWidth="1"/>
    <col min="9978" max="9978" width="54.85546875" style="127" customWidth="1"/>
    <col min="9979" max="9979" width="106.7109375" style="127" customWidth="1"/>
    <col min="9980" max="9981" width="0" style="127" hidden="1" customWidth="1"/>
    <col min="9982" max="9982" width="16.28515625" style="127" customWidth="1"/>
    <col min="9983" max="9983" width="11.5703125" style="127" customWidth="1"/>
    <col min="9984" max="9984" width="16.28515625" style="127" customWidth="1"/>
    <col min="9985" max="9986" width="0" style="127" hidden="1" customWidth="1"/>
    <col min="9987" max="10232" width="9.140625" style="127"/>
    <col min="10233" max="10233" width="4" style="127" customWidth="1"/>
    <col min="10234" max="10234" width="54.85546875" style="127" customWidth="1"/>
    <col min="10235" max="10235" width="106.7109375" style="127" customWidth="1"/>
    <col min="10236" max="10237" width="0" style="127" hidden="1" customWidth="1"/>
    <col min="10238" max="10238" width="16.28515625" style="127" customWidth="1"/>
    <col min="10239" max="10239" width="11.5703125" style="127" customWidth="1"/>
    <col min="10240" max="10240" width="16.28515625" style="127" customWidth="1"/>
    <col min="10241" max="10242" width="0" style="127" hidden="1" customWidth="1"/>
    <col min="10243" max="10488" width="9.140625" style="127"/>
    <col min="10489" max="10489" width="4" style="127" customWidth="1"/>
    <col min="10490" max="10490" width="54.85546875" style="127" customWidth="1"/>
    <col min="10491" max="10491" width="106.7109375" style="127" customWidth="1"/>
    <col min="10492" max="10493" width="0" style="127" hidden="1" customWidth="1"/>
    <col min="10494" max="10494" width="16.28515625" style="127" customWidth="1"/>
    <col min="10495" max="10495" width="11.5703125" style="127" customWidth="1"/>
    <col min="10496" max="10496" width="16.28515625" style="127" customWidth="1"/>
    <col min="10497" max="10498" width="0" style="127" hidden="1" customWidth="1"/>
    <col min="10499" max="10744" width="9.140625" style="127"/>
    <col min="10745" max="10745" width="4" style="127" customWidth="1"/>
    <col min="10746" max="10746" width="54.85546875" style="127" customWidth="1"/>
    <col min="10747" max="10747" width="106.7109375" style="127" customWidth="1"/>
    <col min="10748" max="10749" width="0" style="127" hidden="1" customWidth="1"/>
    <col min="10750" max="10750" width="16.28515625" style="127" customWidth="1"/>
    <col min="10751" max="10751" width="11.5703125" style="127" customWidth="1"/>
    <col min="10752" max="10752" width="16.28515625" style="127" customWidth="1"/>
    <col min="10753" max="10754" width="0" style="127" hidden="1" customWidth="1"/>
    <col min="10755" max="11000" width="9.140625" style="127"/>
    <col min="11001" max="11001" width="4" style="127" customWidth="1"/>
    <col min="11002" max="11002" width="54.85546875" style="127" customWidth="1"/>
    <col min="11003" max="11003" width="106.7109375" style="127" customWidth="1"/>
    <col min="11004" max="11005" width="0" style="127" hidden="1" customWidth="1"/>
    <col min="11006" max="11006" width="16.28515625" style="127" customWidth="1"/>
    <col min="11007" max="11007" width="11.5703125" style="127" customWidth="1"/>
    <col min="11008" max="11008" width="16.28515625" style="127" customWidth="1"/>
    <col min="11009" max="11010" width="0" style="127" hidden="1" customWidth="1"/>
    <col min="11011" max="11256" width="9.140625" style="127"/>
    <col min="11257" max="11257" width="4" style="127" customWidth="1"/>
    <col min="11258" max="11258" width="54.85546875" style="127" customWidth="1"/>
    <col min="11259" max="11259" width="106.7109375" style="127" customWidth="1"/>
    <col min="11260" max="11261" width="0" style="127" hidden="1" customWidth="1"/>
    <col min="11262" max="11262" width="16.28515625" style="127" customWidth="1"/>
    <col min="11263" max="11263" width="11.5703125" style="127" customWidth="1"/>
    <col min="11264" max="11264" width="16.28515625" style="127" customWidth="1"/>
    <col min="11265" max="11266" width="0" style="127" hidden="1" customWidth="1"/>
    <col min="11267" max="11512" width="9.140625" style="127"/>
    <col min="11513" max="11513" width="4" style="127" customWidth="1"/>
    <col min="11514" max="11514" width="54.85546875" style="127" customWidth="1"/>
    <col min="11515" max="11515" width="106.7109375" style="127" customWidth="1"/>
    <col min="11516" max="11517" width="0" style="127" hidden="1" customWidth="1"/>
    <col min="11518" max="11518" width="16.28515625" style="127" customWidth="1"/>
    <col min="11519" max="11519" width="11.5703125" style="127" customWidth="1"/>
    <col min="11520" max="11520" width="16.28515625" style="127" customWidth="1"/>
    <col min="11521" max="11522" width="0" style="127" hidden="1" customWidth="1"/>
    <col min="11523" max="11768" width="9.140625" style="127"/>
    <col min="11769" max="11769" width="4" style="127" customWidth="1"/>
    <col min="11770" max="11770" width="54.85546875" style="127" customWidth="1"/>
    <col min="11771" max="11771" width="106.7109375" style="127" customWidth="1"/>
    <col min="11772" max="11773" width="0" style="127" hidden="1" customWidth="1"/>
    <col min="11774" max="11774" width="16.28515625" style="127" customWidth="1"/>
    <col min="11775" max="11775" width="11.5703125" style="127" customWidth="1"/>
    <col min="11776" max="11776" width="16.28515625" style="127" customWidth="1"/>
    <col min="11777" max="11778" width="0" style="127" hidden="1" customWidth="1"/>
    <col min="11779" max="12024" width="9.140625" style="127"/>
    <col min="12025" max="12025" width="4" style="127" customWidth="1"/>
    <col min="12026" max="12026" width="54.85546875" style="127" customWidth="1"/>
    <col min="12027" max="12027" width="106.7109375" style="127" customWidth="1"/>
    <col min="12028" max="12029" width="0" style="127" hidden="1" customWidth="1"/>
    <col min="12030" max="12030" width="16.28515625" style="127" customWidth="1"/>
    <col min="12031" max="12031" width="11.5703125" style="127" customWidth="1"/>
    <col min="12032" max="12032" width="16.28515625" style="127" customWidth="1"/>
    <col min="12033" max="12034" width="0" style="127" hidden="1" customWidth="1"/>
    <col min="12035" max="12280" width="9.140625" style="127"/>
    <col min="12281" max="12281" width="4" style="127" customWidth="1"/>
    <col min="12282" max="12282" width="54.85546875" style="127" customWidth="1"/>
    <col min="12283" max="12283" width="106.7109375" style="127" customWidth="1"/>
    <col min="12284" max="12285" width="0" style="127" hidden="1" customWidth="1"/>
    <col min="12286" max="12286" width="16.28515625" style="127" customWidth="1"/>
    <col min="12287" max="12287" width="11.5703125" style="127" customWidth="1"/>
    <col min="12288" max="12288" width="16.28515625" style="127" customWidth="1"/>
    <col min="12289" max="12290" width="0" style="127" hidden="1" customWidth="1"/>
    <col min="12291" max="12536" width="9.140625" style="127"/>
    <col min="12537" max="12537" width="4" style="127" customWidth="1"/>
    <col min="12538" max="12538" width="54.85546875" style="127" customWidth="1"/>
    <col min="12539" max="12539" width="106.7109375" style="127" customWidth="1"/>
    <col min="12540" max="12541" width="0" style="127" hidden="1" customWidth="1"/>
    <col min="12542" max="12542" width="16.28515625" style="127" customWidth="1"/>
    <col min="12543" max="12543" width="11.5703125" style="127" customWidth="1"/>
    <col min="12544" max="12544" width="16.28515625" style="127" customWidth="1"/>
    <col min="12545" max="12546" width="0" style="127" hidden="1" customWidth="1"/>
    <col min="12547" max="12792" width="9.140625" style="127"/>
    <col min="12793" max="12793" width="4" style="127" customWidth="1"/>
    <col min="12794" max="12794" width="54.85546875" style="127" customWidth="1"/>
    <col min="12795" max="12795" width="106.7109375" style="127" customWidth="1"/>
    <col min="12796" max="12797" width="0" style="127" hidden="1" customWidth="1"/>
    <col min="12798" max="12798" width="16.28515625" style="127" customWidth="1"/>
    <col min="12799" max="12799" width="11.5703125" style="127" customWidth="1"/>
    <col min="12800" max="12800" width="16.28515625" style="127" customWidth="1"/>
    <col min="12801" max="12802" width="0" style="127" hidden="1" customWidth="1"/>
    <col min="12803" max="13048" width="9.140625" style="127"/>
    <col min="13049" max="13049" width="4" style="127" customWidth="1"/>
    <col min="13050" max="13050" width="54.85546875" style="127" customWidth="1"/>
    <col min="13051" max="13051" width="106.7109375" style="127" customWidth="1"/>
    <col min="13052" max="13053" width="0" style="127" hidden="1" customWidth="1"/>
    <col min="13054" max="13054" width="16.28515625" style="127" customWidth="1"/>
    <col min="13055" max="13055" width="11.5703125" style="127" customWidth="1"/>
    <col min="13056" max="13056" width="16.28515625" style="127" customWidth="1"/>
    <col min="13057" max="13058" width="0" style="127" hidden="1" customWidth="1"/>
    <col min="13059" max="13304" width="9.140625" style="127"/>
    <col min="13305" max="13305" width="4" style="127" customWidth="1"/>
    <col min="13306" max="13306" width="54.85546875" style="127" customWidth="1"/>
    <col min="13307" max="13307" width="106.7109375" style="127" customWidth="1"/>
    <col min="13308" max="13309" width="0" style="127" hidden="1" customWidth="1"/>
    <col min="13310" max="13310" width="16.28515625" style="127" customWidth="1"/>
    <col min="13311" max="13311" width="11.5703125" style="127" customWidth="1"/>
    <col min="13312" max="13312" width="16.28515625" style="127" customWidth="1"/>
    <col min="13313" max="13314" width="0" style="127" hidden="1" customWidth="1"/>
    <col min="13315" max="13560" width="9.140625" style="127"/>
    <col min="13561" max="13561" width="4" style="127" customWidth="1"/>
    <col min="13562" max="13562" width="54.85546875" style="127" customWidth="1"/>
    <col min="13563" max="13563" width="106.7109375" style="127" customWidth="1"/>
    <col min="13564" max="13565" width="0" style="127" hidden="1" customWidth="1"/>
    <col min="13566" max="13566" width="16.28515625" style="127" customWidth="1"/>
    <col min="13567" max="13567" width="11.5703125" style="127" customWidth="1"/>
    <col min="13568" max="13568" width="16.28515625" style="127" customWidth="1"/>
    <col min="13569" max="13570" width="0" style="127" hidden="1" customWidth="1"/>
    <col min="13571" max="13816" width="9.140625" style="127"/>
    <col min="13817" max="13817" width="4" style="127" customWidth="1"/>
    <col min="13818" max="13818" width="54.85546875" style="127" customWidth="1"/>
    <col min="13819" max="13819" width="106.7109375" style="127" customWidth="1"/>
    <col min="13820" max="13821" width="0" style="127" hidden="1" customWidth="1"/>
    <col min="13822" max="13822" width="16.28515625" style="127" customWidth="1"/>
    <col min="13823" max="13823" width="11.5703125" style="127" customWidth="1"/>
    <col min="13824" max="13824" width="16.28515625" style="127" customWidth="1"/>
    <col min="13825" max="13826" width="0" style="127" hidden="1" customWidth="1"/>
    <col min="13827" max="14072" width="9.140625" style="127"/>
    <col min="14073" max="14073" width="4" style="127" customWidth="1"/>
    <col min="14074" max="14074" width="54.85546875" style="127" customWidth="1"/>
    <col min="14075" max="14075" width="106.7109375" style="127" customWidth="1"/>
    <col min="14076" max="14077" width="0" style="127" hidden="1" customWidth="1"/>
    <col min="14078" max="14078" width="16.28515625" style="127" customWidth="1"/>
    <col min="14079" max="14079" width="11.5703125" style="127" customWidth="1"/>
    <col min="14080" max="14080" width="16.28515625" style="127" customWidth="1"/>
    <col min="14081" max="14082" width="0" style="127" hidden="1" customWidth="1"/>
    <col min="14083" max="14328" width="9.140625" style="127"/>
    <col min="14329" max="14329" width="4" style="127" customWidth="1"/>
    <col min="14330" max="14330" width="54.85546875" style="127" customWidth="1"/>
    <col min="14331" max="14331" width="106.7109375" style="127" customWidth="1"/>
    <col min="14332" max="14333" width="0" style="127" hidden="1" customWidth="1"/>
    <col min="14334" max="14334" width="16.28515625" style="127" customWidth="1"/>
    <col min="14335" max="14335" width="11.5703125" style="127" customWidth="1"/>
    <col min="14336" max="14336" width="16.28515625" style="127" customWidth="1"/>
    <col min="14337" max="14338" width="0" style="127" hidden="1" customWidth="1"/>
    <col min="14339" max="14584" width="9.140625" style="127"/>
    <col min="14585" max="14585" width="4" style="127" customWidth="1"/>
    <col min="14586" max="14586" width="54.85546875" style="127" customWidth="1"/>
    <col min="14587" max="14587" width="106.7109375" style="127" customWidth="1"/>
    <col min="14588" max="14589" width="0" style="127" hidden="1" customWidth="1"/>
    <col min="14590" max="14590" width="16.28515625" style="127" customWidth="1"/>
    <col min="14591" max="14591" width="11.5703125" style="127" customWidth="1"/>
    <col min="14592" max="14592" width="16.28515625" style="127" customWidth="1"/>
    <col min="14593" max="14594" width="0" style="127" hidden="1" customWidth="1"/>
    <col min="14595" max="14840" width="9.140625" style="127"/>
    <col min="14841" max="14841" width="4" style="127" customWidth="1"/>
    <col min="14842" max="14842" width="54.85546875" style="127" customWidth="1"/>
    <col min="14843" max="14843" width="106.7109375" style="127" customWidth="1"/>
    <col min="14844" max="14845" width="0" style="127" hidden="1" customWidth="1"/>
    <col min="14846" max="14846" width="16.28515625" style="127" customWidth="1"/>
    <col min="14847" max="14847" width="11.5703125" style="127" customWidth="1"/>
    <col min="14848" max="14848" width="16.28515625" style="127" customWidth="1"/>
    <col min="14849" max="14850" width="0" style="127" hidden="1" customWidth="1"/>
    <col min="14851" max="15096" width="9.140625" style="127"/>
    <col min="15097" max="15097" width="4" style="127" customWidth="1"/>
    <col min="15098" max="15098" width="54.85546875" style="127" customWidth="1"/>
    <col min="15099" max="15099" width="106.7109375" style="127" customWidth="1"/>
    <col min="15100" max="15101" width="0" style="127" hidden="1" customWidth="1"/>
    <col min="15102" max="15102" width="16.28515625" style="127" customWidth="1"/>
    <col min="15103" max="15103" width="11.5703125" style="127" customWidth="1"/>
    <col min="15104" max="15104" width="16.28515625" style="127" customWidth="1"/>
    <col min="15105" max="15106" width="0" style="127" hidden="1" customWidth="1"/>
    <col min="15107" max="15352" width="9.140625" style="127"/>
    <col min="15353" max="15353" width="4" style="127" customWidth="1"/>
    <col min="15354" max="15354" width="54.85546875" style="127" customWidth="1"/>
    <col min="15355" max="15355" width="106.7109375" style="127" customWidth="1"/>
    <col min="15356" max="15357" width="0" style="127" hidden="1" customWidth="1"/>
    <col min="15358" max="15358" width="16.28515625" style="127" customWidth="1"/>
    <col min="15359" max="15359" width="11.5703125" style="127" customWidth="1"/>
    <col min="15360" max="15360" width="16.28515625" style="127" customWidth="1"/>
    <col min="15361" max="15362" width="0" style="127" hidden="1" customWidth="1"/>
    <col min="15363" max="15608" width="9.140625" style="127"/>
    <col min="15609" max="15609" width="4" style="127" customWidth="1"/>
    <col min="15610" max="15610" width="54.85546875" style="127" customWidth="1"/>
    <col min="15611" max="15611" width="106.7109375" style="127" customWidth="1"/>
    <col min="15612" max="15613" width="0" style="127" hidden="1" customWidth="1"/>
    <col min="15614" max="15614" width="16.28515625" style="127" customWidth="1"/>
    <col min="15615" max="15615" width="11.5703125" style="127" customWidth="1"/>
    <col min="15616" max="15616" width="16.28515625" style="127" customWidth="1"/>
    <col min="15617" max="15618" width="0" style="127" hidden="1" customWidth="1"/>
    <col min="15619" max="15864" width="9.140625" style="127"/>
    <col min="15865" max="15865" width="4" style="127" customWidth="1"/>
    <col min="15866" max="15866" width="54.85546875" style="127" customWidth="1"/>
    <col min="15867" max="15867" width="106.7109375" style="127" customWidth="1"/>
    <col min="15868" max="15869" width="0" style="127" hidden="1" customWidth="1"/>
    <col min="15870" max="15870" width="16.28515625" style="127" customWidth="1"/>
    <col min="15871" max="15871" width="11.5703125" style="127" customWidth="1"/>
    <col min="15872" max="15872" width="16.28515625" style="127" customWidth="1"/>
    <col min="15873" max="15874" width="0" style="127" hidden="1" customWidth="1"/>
    <col min="15875" max="16120" width="9.140625" style="127"/>
    <col min="16121" max="16121" width="4" style="127" customWidth="1"/>
    <col min="16122" max="16122" width="54.85546875" style="127" customWidth="1"/>
    <col min="16123" max="16123" width="106.7109375" style="127" customWidth="1"/>
    <col min="16124" max="16125" width="0" style="127" hidden="1" customWidth="1"/>
    <col min="16126" max="16126" width="16.28515625" style="127" customWidth="1"/>
    <col min="16127" max="16127" width="11.5703125" style="127" customWidth="1"/>
    <col min="16128" max="16128" width="16.28515625" style="127" customWidth="1"/>
    <col min="16129" max="16130" width="0" style="127" hidden="1" customWidth="1"/>
    <col min="16131" max="16384" width="9.140625" style="127"/>
  </cols>
  <sheetData>
    <row r="1" spans="1:5" ht="12" customHeight="1" x14ac:dyDescent="0.2">
      <c r="A1" s="344" t="s">
        <v>95</v>
      </c>
      <c r="B1" s="344"/>
      <c r="C1" s="344"/>
      <c r="D1" s="344"/>
      <c r="E1" s="197"/>
    </row>
    <row r="2" spans="1:5" ht="12" customHeight="1" x14ac:dyDescent="0.2">
      <c r="A2" s="344" t="s">
        <v>687</v>
      </c>
      <c r="B2" s="344"/>
      <c r="C2" s="344"/>
      <c r="D2" s="344"/>
      <c r="E2" s="197"/>
    </row>
    <row r="3" spans="1:5" ht="12" customHeight="1" x14ac:dyDescent="0.2">
      <c r="A3" s="344" t="s">
        <v>96</v>
      </c>
      <c r="B3" s="344"/>
      <c r="C3" s="344"/>
      <c r="D3" s="344"/>
      <c r="E3" s="197"/>
    </row>
    <row r="4" spans="1:5" ht="12" customHeight="1" x14ac:dyDescent="0.2">
      <c r="A4" s="344" t="s">
        <v>97</v>
      </c>
      <c r="B4" s="344"/>
      <c r="C4" s="344"/>
      <c r="D4" s="344"/>
      <c r="E4" s="197"/>
    </row>
    <row r="5" spans="1:5" ht="12" customHeight="1" x14ac:dyDescent="0.2">
      <c r="A5" s="344" t="s">
        <v>927</v>
      </c>
      <c r="B5" s="344"/>
      <c r="C5" s="344"/>
      <c r="D5" s="344"/>
      <c r="E5" s="197"/>
    </row>
    <row r="6" spans="1:5" ht="12" customHeight="1" x14ac:dyDescent="0.2">
      <c r="A6" s="344" t="s">
        <v>98</v>
      </c>
      <c r="B6" s="344"/>
      <c r="C6" s="344"/>
      <c r="D6" s="344"/>
      <c r="E6" s="197"/>
    </row>
    <row r="7" spans="1:5" ht="12" customHeight="1" x14ac:dyDescent="0.2">
      <c r="A7" s="344" t="s">
        <v>97</v>
      </c>
      <c r="B7" s="344"/>
      <c r="C7" s="344"/>
      <c r="D7" s="344"/>
      <c r="E7" s="197"/>
    </row>
    <row r="8" spans="1:5" ht="12" customHeight="1" x14ac:dyDescent="0.2">
      <c r="A8" s="344" t="s">
        <v>709</v>
      </c>
      <c r="B8" s="344"/>
      <c r="C8" s="344"/>
      <c r="D8" s="344"/>
      <c r="E8" s="197"/>
    </row>
    <row r="9" spans="1:5" ht="12.75" x14ac:dyDescent="0.2">
      <c r="A9" s="349"/>
      <c r="B9" s="349"/>
      <c r="C9" s="305"/>
    </row>
    <row r="10" spans="1:5" x14ac:dyDescent="0.2">
      <c r="A10" s="348" t="s">
        <v>447</v>
      </c>
      <c r="B10" s="348"/>
      <c r="C10" s="348"/>
      <c r="D10" s="348"/>
    </row>
    <row r="11" spans="1:5" ht="12" customHeight="1" x14ac:dyDescent="0.2">
      <c r="A11" s="348" t="s">
        <v>879</v>
      </c>
      <c r="B11" s="348"/>
      <c r="C11" s="348"/>
      <c r="D11" s="348"/>
    </row>
    <row r="12" spans="1:5" ht="12" customHeight="1" x14ac:dyDescent="0.2">
      <c r="A12" s="348"/>
      <c r="B12" s="348"/>
      <c r="C12" s="348"/>
    </row>
    <row r="13" spans="1:5" x14ac:dyDescent="0.2">
      <c r="A13" s="291"/>
      <c r="B13" s="354"/>
      <c r="C13" s="354"/>
    </row>
    <row r="14" spans="1:5" ht="12" customHeight="1" x14ac:dyDescent="0.2">
      <c r="A14" s="355" t="s">
        <v>449</v>
      </c>
      <c r="B14" s="355" t="s">
        <v>450</v>
      </c>
      <c r="C14" s="357" t="s">
        <v>525</v>
      </c>
      <c r="D14" s="357" t="s">
        <v>855</v>
      </c>
    </row>
    <row r="15" spans="1:5" s="129" customFormat="1" ht="16.5" customHeight="1" x14ac:dyDescent="0.2">
      <c r="A15" s="355"/>
      <c r="B15" s="355"/>
      <c r="C15" s="358"/>
      <c r="D15" s="358"/>
    </row>
    <row r="16" spans="1:5" ht="12" customHeight="1" x14ac:dyDescent="0.2">
      <c r="A16" s="353"/>
      <c r="B16" s="353"/>
      <c r="C16" s="306">
        <f>C17+C24+C32+C37+C41+C43+C45+C48+C49+C50+C51+C52+C53+C54+C55+C56+C57+C58+C59+C60</f>
        <v>450874.6</v>
      </c>
      <c r="D16" s="306">
        <f>D17+D24+D32+D37+D41+D43+D45+D48+D49+D50+D51+D52+D53+D54+D55+D56+D57+D58+D59+D60</f>
        <v>445476.7</v>
      </c>
      <c r="E16" s="196"/>
    </row>
    <row r="17" spans="1:4" s="129" customFormat="1" ht="33.75" customHeight="1" x14ac:dyDescent="0.2">
      <c r="A17" s="347" t="s">
        <v>219</v>
      </c>
      <c r="B17" s="300" t="s">
        <v>859</v>
      </c>
      <c r="C17" s="307">
        <f>C18+C19+C20+C21+C22+C23</f>
        <v>319447.29999999993</v>
      </c>
      <c r="D17" s="307">
        <f>D18+D19+D20+D21+D22+D23</f>
        <v>312848.3</v>
      </c>
    </row>
    <row r="18" spans="1:4" x14ac:dyDescent="0.2">
      <c r="A18" s="347"/>
      <c r="B18" s="130" t="s">
        <v>452</v>
      </c>
      <c r="C18" s="308">
        <f>'Пр 8 вед2020-21'!G195+'Пр 8 вед2020-21'!G332</f>
        <v>84289.400000000009</v>
      </c>
      <c r="D18" s="308">
        <f>'Пр 8 вед2020-21'!H195+'Пр 8 вед2020-21'!H332</f>
        <v>84868.400000000009</v>
      </c>
    </row>
    <row r="19" spans="1:4" x14ac:dyDescent="0.2">
      <c r="A19" s="347"/>
      <c r="B19" s="130" t="s">
        <v>453</v>
      </c>
      <c r="C19" s="308">
        <f>'Пр 8 вед2020-21'!G232+'Пр 8 вед2020-21'!G274</f>
        <v>187330.69999999998</v>
      </c>
      <c r="D19" s="308">
        <f>'Пр 8 вед2020-21'!H232+'Пр 8 вед2020-21'!H274</f>
        <v>189369.19999999998</v>
      </c>
    </row>
    <row r="20" spans="1:4" x14ac:dyDescent="0.2">
      <c r="A20" s="347"/>
      <c r="B20" s="130" t="s">
        <v>689</v>
      </c>
      <c r="C20" s="308">
        <f>'Пр 8 вед2020-21'!G279+'Пр 8 вед2020-21'!G23</f>
        <v>32177.599999999999</v>
      </c>
      <c r="D20" s="308">
        <f>'Пр 8 вед2020-21'!H279+'Пр 8 вед2020-21'!H23</f>
        <v>22929</v>
      </c>
    </row>
    <row r="21" spans="1:4" x14ac:dyDescent="0.2">
      <c r="A21" s="347"/>
      <c r="B21" s="130" t="s">
        <v>454</v>
      </c>
      <c r="C21" s="308">
        <f>'Пр 8 вед2020-21'!G289</f>
        <v>2242.9</v>
      </c>
      <c r="D21" s="308">
        <f>'Пр 8 вед2020-21'!H289</f>
        <v>2260.1999999999998</v>
      </c>
    </row>
    <row r="22" spans="1:4" ht="22.5" x14ac:dyDescent="0.2">
      <c r="A22" s="347"/>
      <c r="B22" s="130" t="s">
        <v>690</v>
      </c>
      <c r="C22" s="308">
        <f>'Пр 8 вед2020-21'!G284+'Пр 8 вед2020-21'!G261+'Пр 8 вед2020-21'!G223+'Пр 8 вед2020-21'!G24</f>
        <v>1259.0999999999999</v>
      </c>
      <c r="D22" s="308">
        <f>'Пр 8 вед2020-21'!H284+'Пр 8 вед2020-21'!H261+'Пр 8 вед2020-21'!H223+'Пр 8 вед2020-21'!H24</f>
        <v>1273.9000000000001</v>
      </c>
    </row>
    <row r="23" spans="1:4" ht="22.5" x14ac:dyDescent="0.2">
      <c r="A23" s="347"/>
      <c r="B23" s="130" t="s">
        <v>691</v>
      </c>
      <c r="C23" s="308">
        <f>'Пр 8 вед2020-21'!G299</f>
        <v>12147.6</v>
      </c>
      <c r="D23" s="308">
        <f>'Пр 8 вед2020-21'!H299</f>
        <v>12147.6</v>
      </c>
    </row>
    <row r="24" spans="1:4" s="129" customFormat="1" ht="33.75" customHeight="1" x14ac:dyDescent="0.2">
      <c r="A24" s="350" t="s">
        <v>455</v>
      </c>
      <c r="B24" s="299" t="s">
        <v>860</v>
      </c>
      <c r="C24" s="309">
        <f>C25+C26+C27+C28+C29+C31+C30</f>
        <v>37578.400000000001</v>
      </c>
      <c r="D24" s="309">
        <f>D25+D26+D27+D28+D29+D31+D30</f>
        <v>36882.400000000001</v>
      </c>
    </row>
    <row r="25" spans="1:4" x14ac:dyDescent="0.2">
      <c r="A25" s="351"/>
      <c r="B25" s="113" t="s">
        <v>456</v>
      </c>
      <c r="C25" s="310">
        <f>'Пр 8 вед2020-21'!G36</f>
        <v>8985.9</v>
      </c>
      <c r="D25" s="310">
        <f>'Пр 8 вед2020-21'!H36</f>
        <v>8986.9</v>
      </c>
    </row>
    <row r="26" spans="1:4" x14ac:dyDescent="0.2">
      <c r="A26" s="351"/>
      <c r="B26" s="113" t="s">
        <v>457</v>
      </c>
      <c r="C26" s="310">
        <f>'Пр 8 вед2020-21'!G37</f>
        <v>15893.2</v>
      </c>
      <c r="D26" s="310">
        <f>'Пр 8 вед2020-21'!H37</f>
        <v>15194.2</v>
      </c>
    </row>
    <row r="27" spans="1:4" ht="12" hidden="1" customHeight="1" x14ac:dyDescent="0.2">
      <c r="A27" s="351"/>
      <c r="B27" s="113" t="s">
        <v>458</v>
      </c>
      <c r="C27" s="310"/>
      <c r="D27" s="310"/>
    </row>
    <row r="28" spans="1:4" x14ac:dyDescent="0.2">
      <c r="A28" s="351"/>
      <c r="B28" s="113" t="s">
        <v>459</v>
      </c>
      <c r="C28" s="310">
        <f>'Пр 8 вед2020-21'!G64</f>
        <v>500</v>
      </c>
      <c r="D28" s="310">
        <f>'Пр 8 вед2020-21'!H64</f>
        <v>500</v>
      </c>
    </row>
    <row r="29" spans="1:4" x14ac:dyDescent="0.2">
      <c r="A29" s="351"/>
      <c r="B29" s="113" t="s">
        <v>460</v>
      </c>
      <c r="C29" s="310">
        <f>'Пр 8 вед2020-21'!G69</f>
        <v>11989.300000000001</v>
      </c>
      <c r="D29" s="310">
        <f>'Пр 8 вед2020-21'!H69</f>
        <v>11989.300000000001</v>
      </c>
    </row>
    <row r="30" spans="1:4" ht="22.5" customHeight="1" x14ac:dyDescent="0.2">
      <c r="A30" s="351"/>
      <c r="B30" s="292" t="s">
        <v>857</v>
      </c>
      <c r="C30" s="310">
        <f>'Пр 8 вед2020-21'!G59+'Пр 8 вед2020-21'!G47</f>
        <v>110</v>
      </c>
      <c r="D30" s="310">
        <f>'Пр 8 вед2020-21'!H59+'Пр 8 вед2020-21'!H47</f>
        <v>112</v>
      </c>
    </row>
    <row r="31" spans="1:4" x14ac:dyDescent="0.2">
      <c r="A31" s="352"/>
      <c r="B31" s="113" t="s">
        <v>858</v>
      </c>
      <c r="C31" s="310">
        <f>'Пр 8 вед2020-21'!G89</f>
        <v>100</v>
      </c>
      <c r="D31" s="310">
        <f>'Пр 8 вед2020-21'!H89</f>
        <v>100</v>
      </c>
    </row>
    <row r="32" spans="1:4" s="129" customFormat="1" ht="22.5" x14ac:dyDescent="0.2">
      <c r="A32" s="347" t="s">
        <v>461</v>
      </c>
      <c r="B32" s="299" t="s">
        <v>861</v>
      </c>
      <c r="C32" s="309">
        <f>C33+C34+C35+C36</f>
        <v>3974.9</v>
      </c>
      <c r="D32" s="309">
        <f>D33+D34+D35+D36</f>
        <v>3981.9</v>
      </c>
    </row>
    <row r="33" spans="1:4" x14ac:dyDescent="0.2">
      <c r="A33" s="347"/>
      <c r="B33" s="113" t="s">
        <v>462</v>
      </c>
      <c r="C33" s="310">
        <f>'Пр 8 вед2020-21'!G356</f>
        <v>405</v>
      </c>
      <c r="D33" s="310">
        <f>'Пр 8 вед2020-21'!H356</f>
        <v>410</v>
      </c>
    </row>
    <row r="34" spans="1:4" x14ac:dyDescent="0.2">
      <c r="A34" s="347"/>
      <c r="B34" s="113" t="s">
        <v>692</v>
      </c>
      <c r="C34" s="310">
        <f>'Пр 8 вед2020-21'!G377</f>
        <v>655</v>
      </c>
      <c r="D34" s="310">
        <f>'Пр 8 вед2020-21'!H377</f>
        <v>656</v>
      </c>
    </row>
    <row r="35" spans="1:4" ht="33.75" customHeight="1" x14ac:dyDescent="0.2">
      <c r="A35" s="347"/>
      <c r="B35" s="113" t="s">
        <v>693</v>
      </c>
      <c r="C35" s="310">
        <f>'Пр 8 вед2020-21'!G383</f>
        <v>500</v>
      </c>
      <c r="D35" s="310">
        <f>'Пр 8 вед2020-21'!H383</f>
        <v>500</v>
      </c>
    </row>
    <row r="36" spans="1:4" x14ac:dyDescent="0.2">
      <c r="A36" s="347"/>
      <c r="B36" s="113" t="s">
        <v>463</v>
      </c>
      <c r="C36" s="310">
        <f>'Пр 8 вед2020-21'!G337</f>
        <v>2414.9</v>
      </c>
      <c r="D36" s="310">
        <f>'Пр 8 вед2020-21'!H337</f>
        <v>2415.9</v>
      </c>
    </row>
    <row r="37" spans="1:4" s="129" customFormat="1" x14ac:dyDescent="0.2">
      <c r="A37" s="347" t="s">
        <v>161</v>
      </c>
      <c r="B37" s="299" t="s">
        <v>862</v>
      </c>
      <c r="C37" s="311">
        <f>C38+C39+C40</f>
        <v>72919.499999999985</v>
      </c>
      <c r="D37" s="311">
        <f>D38+D39+D40</f>
        <v>73738.3</v>
      </c>
    </row>
    <row r="38" spans="1:4" x14ac:dyDescent="0.2">
      <c r="A38" s="347"/>
      <c r="B38" s="113" t="s">
        <v>464</v>
      </c>
      <c r="C38" s="312">
        <f>'Пр 8 вед2020-21'!G108+'Пр 8 вед2020-21'!G116+'Пр 8 вед2020-21'!G121+'Пр 8 вед2020-21'!G126+'Пр 8 вед2020-21'!G158+'Пр 8 вед2020-21'!G163+'Пр 8 вед2020-21'!G171</f>
        <v>59835.599999999991</v>
      </c>
      <c r="D38" s="312">
        <f>'Пр 8 вед2020-21'!H108+'Пр 8 вед2020-21'!H116+'Пр 8 вед2020-21'!H121+'Пр 8 вед2020-21'!H126+'Пр 8 вед2020-21'!H158+'Пр 8 вед2020-21'!H163+'Пр 8 вед2020-21'!H171</f>
        <v>60540.1</v>
      </c>
    </row>
    <row r="39" spans="1:4" ht="12" customHeight="1" x14ac:dyDescent="0.2">
      <c r="A39" s="347"/>
      <c r="B39" s="113" t="s">
        <v>465</v>
      </c>
      <c r="C39" s="312">
        <f>'Пр 8 вед2020-21'!G127</f>
        <v>9700.7000000000007</v>
      </c>
      <c r="D39" s="312">
        <f>'Пр 8 вед2020-21'!H127</f>
        <v>9815</v>
      </c>
    </row>
    <row r="40" spans="1:4" x14ac:dyDescent="0.2">
      <c r="A40" s="347"/>
      <c r="B40" s="113" t="s">
        <v>466</v>
      </c>
      <c r="C40" s="312">
        <f>'Пр 8 вед2020-21'!G172</f>
        <v>3383.2000000000003</v>
      </c>
      <c r="D40" s="312">
        <f>'Пр 8 вед2020-21'!H172</f>
        <v>3383.2000000000003</v>
      </c>
    </row>
    <row r="41" spans="1:4" s="129" customFormat="1" x14ac:dyDescent="0.2">
      <c r="A41" s="347" t="s">
        <v>467</v>
      </c>
      <c r="B41" s="298" t="s">
        <v>863</v>
      </c>
      <c r="C41" s="309">
        <f>C42</f>
        <v>5411.1</v>
      </c>
      <c r="D41" s="309">
        <f>D42</f>
        <v>5413</v>
      </c>
    </row>
    <row r="42" spans="1:4" ht="22.5" x14ac:dyDescent="0.2">
      <c r="A42" s="347"/>
      <c r="B42" s="114" t="s">
        <v>694</v>
      </c>
      <c r="C42" s="310">
        <f>'Пр 8 вед2020-21'!G391</f>
        <v>5411.1</v>
      </c>
      <c r="D42" s="310">
        <f>'Пр 8 вед2020-21'!H391</f>
        <v>5413</v>
      </c>
    </row>
    <row r="43" spans="1:4" s="129" customFormat="1" x14ac:dyDescent="0.2">
      <c r="A43" s="347" t="s">
        <v>468</v>
      </c>
      <c r="B43" s="297" t="s">
        <v>864</v>
      </c>
      <c r="C43" s="313">
        <f>C44</f>
        <v>300</v>
      </c>
      <c r="D43" s="313">
        <f>D44</f>
        <v>300</v>
      </c>
    </row>
    <row r="44" spans="1:4" x14ac:dyDescent="0.2">
      <c r="A44" s="347"/>
      <c r="B44" s="293" t="s">
        <v>880</v>
      </c>
      <c r="C44" s="312">
        <f>'Пр 8 вед2020-21'!G674</f>
        <v>300</v>
      </c>
      <c r="D44" s="312">
        <f>'Пр 8 вед2020-21'!H674</f>
        <v>300</v>
      </c>
    </row>
    <row r="45" spans="1:4" s="129" customFormat="1" x14ac:dyDescent="0.2">
      <c r="A45" s="347"/>
      <c r="B45" s="296" t="s">
        <v>865</v>
      </c>
      <c r="C45" s="313">
        <f>C46+C47</f>
        <v>400</v>
      </c>
      <c r="D45" s="313">
        <f>D46+D47</f>
        <v>401</v>
      </c>
    </row>
    <row r="46" spans="1:4" x14ac:dyDescent="0.2">
      <c r="A46" s="347"/>
      <c r="B46" s="288" t="s">
        <v>881</v>
      </c>
      <c r="C46" s="312">
        <f>'Пр 8 вед2020-21'!G568</f>
        <v>100</v>
      </c>
      <c r="D46" s="312">
        <f>'Пр 8 вед2020-21'!H568</f>
        <v>101</v>
      </c>
    </row>
    <row r="47" spans="1:4" x14ac:dyDescent="0.2">
      <c r="A47" s="347"/>
      <c r="B47" s="294" t="s">
        <v>882</v>
      </c>
      <c r="C47" s="312">
        <f>'Пр 8 вед2020-21'!G572</f>
        <v>300</v>
      </c>
      <c r="D47" s="312">
        <f>'Пр 8 вед2020-21'!H572</f>
        <v>300</v>
      </c>
    </row>
    <row r="48" spans="1:4" s="129" customFormat="1" ht="22.5" x14ac:dyDescent="0.2">
      <c r="A48" s="347"/>
      <c r="B48" s="295" t="s">
        <v>866</v>
      </c>
      <c r="C48" s="314">
        <f>'Пр 8 вед2020-21'!G528</f>
        <v>289.2</v>
      </c>
      <c r="D48" s="314">
        <f>'Пр 8 вед2020-21'!H528</f>
        <v>293.2</v>
      </c>
    </row>
    <row r="49" spans="1:4" s="129" customFormat="1" ht="22.5" x14ac:dyDescent="0.2">
      <c r="A49" s="347"/>
      <c r="B49" s="301" t="s">
        <v>867</v>
      </c>
      <c r="C49" s="314">
        <f>'Пр 8 вед2020-21'!G546</f>
        <v>230</v>
      </c>
      <c r="D49" s="314">
        <f>'Пр 8 вед2020-21'!H546</f>
        <v>232</v>
      </c>
    </row>
    <row r="50" spans="1:4" ht="22.5" x14ac:dyDescent="0.2">
      <c r="A50" s="347"/>
      <c r="B50" s="298" t="s">
        <v>868</v>
      </c>
      <c r="C50" s="310">
        <f>'Пр 8 вед2020-21'!G589</f>
        <v>150</v>
      </c>
      <c r="D50" s="310">
        <f>'Пр 8 вед2020-21'!H589</f>
        <v>150</v>
      </c>
    </row>
    <row r="51" spans="1:4" x14ac:dyDescent="0.2">
      <c r="A51" s="347"/>
      <c r="B51" s="299" t="s">
        <v>869</v>
      </c>
      <c r="C51" s="310">
        <f>'Пр 8 вед2020-21'!G655</f>
        <v>80</v>
      </c>
      <c r="D51" s="310">
        <f>'Пр 8 вед2020-21'!H655</f>
        <v>80</v>
      </c>
    </row>
    <row r="52" spans="1:4" ht="22.5" customHeight="1" x14ac:dyDescent="0.2">
      <c r="A52" s="347"/>
      <c r="B52" s="302" t="s">
        <v>870</v>
      </c>
      <c r="C52" s="310">
        <f>'Пр 8 вед2020-21'!G720</f>
        <v>280</v>
      </c>
      <c r="D52" s="310">
        <f>'Пр 8 вед2020-21'!H720</f>
        <v>281</v>
      </c>
    </row>
    <row r="53" spans="1:4" x14ac:dyDescent="0.2">
      <c r="A53" s="347"/>
      <c r="B53" s="301" t="s">
        <v>871</v>
      </c>
      <c r="C53" s="310">
        <f>'Пр 8 вед2020-21'!G677</f>
        <v>300</v>
      </c>
      <c r="D53" s="310">
        <f>'Пр 8 вед2020-21'!H677</f>
        <v>308</v>
      </c>
    </row>
    <row r="54" spans="1:4" ht="22.5" x14ac:dyDescent="0.2">
      <c r="A54" s="347"/>
      <c r="B54" s="301" t="s">
        <v>872</v>
      </c>
      <c r="C54" s="310">
        <f>'Пр 8 вед2020-21'!G561</f>
        <v>5826</v>
      </c>
      <c r="D54" s="310">
        <f>'Пр 8 вед2020-21'!H561</f>
        <v>6868</v>
      </c>
    </row>
    <row r="55" spans="1:4" x14ac:dyDescent="0.2">
      <c r="A55" s="347"/>
      <c r="B55" s="301" t="s">
        <v>873</v>
      </c>
      <c r="C55" s="310">
        <f>'Пр 8 вед2020-21'!G632</f>
        <v>1658.1999999999998</v>
      </c>
      <c r="D55" s="310">
        <f>'Пр 8 вед2020-21'!H632</f>
        <v>1668.6</v>
      </c>
    </row>
    <row r="56" spans="1:4" x14ac:dyDescent="0.2">
      <c r="A56" s="347"/>
      <c r="B56" s="302" t="s">
        <v>874</v>
      </c>
      <c r="C56" s="312">
        <f>'Пр 8 вед2020-21'!G595</f>
        <v>400</v>
      </c>
      <c r="D56" s="312">
        <f>'Пр 8 вед2020-21'!H595</f>
        <v>400</v>
      </c>
    </row>
    <row r="57" spans="1:4" ht="22.5" customHeight="1" x14ac:dyDescent="0.2">
      <c r="A57" s="347"/>
      <c r="B57" s="302" t="s">
        <v>875</v>
      </c>
      <c r="C57" s="315">
        <f>'Пр 8 вед2020-21'!G489</f>
        <v>40</v>
      </c>
      <c r="D57" s="315">
        <f>'Пр 8 вед2020-21'!H489</f>
        <v>40</v>
      </c>
    </row>
    <row r="58" spans="1:4" x14ac:dyDescent="0.2">
      <c r="A58" s="347"/>
      <c r="B58" s="303" t="s">
        <v>876</v>
      </c>
      <c r="C58" s="315">
        <f>'Пр 8 вед2020-21'!G717</f>
        <v>800</v>
      </c>
      <c r="D58" s="315">
        <f>'Пр 8 вед2020-21'!H717</f>
        <v>800</v>
      </c>
    </row>
    <row r="59" spans="1:4" x14ac:dyDescent="0.2">
      <c r="A59" s="347"/>
      <c r="B59" s="303" t="s">
        <v>877</v>
      </c>
      <c r="C59" s="315">
        <f>'Пр 8 вед2020-21'!G608</f>
        <v>500</v>
      </c>
      <c r="D59" s="315">
        <f>'Пр 8 вед2020-21'!H608</f>
        <v>500</v>
      </c>
    </row>
    <row r="60" spans="1:4" x14ac:dyDescent="0.2">
      <c r="A60" s="347"/>
      <c r="B60" s="304" t="s">
        <v>878</v>
      </c>
      <c r="C60" s="315">
        <f>'Пр 8 вед2020-21'!G618</f>
        <v>290</v>
      </c>
      <c r="D60" s="315">
        <f>'Пр 8 вед2020-21'!H618</f>
        <v>291</v>
      </c>
    </row>
    <row r="63" spans="1:4" x14ac:dyDescent="0.2">
      <c r="B63" s="133"/>
    </row>
  </sheetData>
  <mergeCells count="24">
    <mergeCell ref="A43:A60"/>
    <mergeCell ref="A16:B16"/>
    <mergeCell ref="A17:A23"/>
    <mergeCell ref="A24:A31"/>
    <mergeCell ref="A32:A36"/>
    <mergeCell ref="A37:A40"/>
    <mergeCell ref="A41:A42"/>
    <mergeCell ref="A12:C12"/>
    <mergeCell ref="A14:A15"/>
    <mergeCell ref="B14:B15"/>
    <mergeCell ref="C14:C15"/>
    <mergeCell ref="D14:D15"/>
    <mergeCell ref="B13:C13"/>
    <mergeCell ref="A6:D6"/>
    <mergeCell ref="A7:D7"/>
    <mergeCell ref="A8:D8"/>
    <mergeCell ref="A10:D10"/>
    <mergeCell ref="A11:D11"/>
    <mergeCell ref="A9:B9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scale="80" fitToHeight="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5"/>
  <sheetViews>
    <sheetView zoomScaleNormal="100" workbookViewId="0">
      <selection activeCell="F13" sqref="F13"/>
    </sheetView>
  </sheetViews>
  <sheetFormatPr defaultRowHeight="12.75" x14ac:dyDescent="0.2"/>
  <cols>
    <col min="1" max="1" width="5.140625" style="147" customWidth="1"/>
    <col min="2" max="2" width="26.5703125" style="147" customWidth="1"/>
    <col min="3" max="3" width="7.5703125" style="147" customWidth="1"/>
    <col min="4" max="4" width="14.140625" style="147" customWidth="1"/>
    <col min="5" max="5" width="14.42578125" style="147" bestFit="1" customWidth="1"/>
    <col min="6" max="256" width="9.140625" style="147"/>
    <col min="257" max="257" width="5.140625" style="147" customWidth="1"/>
    <col min="258" max="258" width="26.5703125" style="147" customWidth="1"/>
    <col min="259" max="259" width="7.5703125" style="147" customWidth="1"/>
    <col min="260" max="260" width="14.140625" style="147" customWidth="1"/>
    <col min="261" max="261" width="14.42578125" style="147" bestFit="1" customWidth="1"/>
    <col min="262" max="512" width="9.140625" style="147"/>
    <col min="513" max="513" width="5.140625" style="147" customWidth="1"/>
    <col min="514" max="514" width="26.5703125" style="147" customWidth="1"/>
    <col min="515" max="515" width="7.5703125" style="147" customWidth="1"/>
    <col min="516" max="516" width="14.140625" style="147" customWidth="1"/>
    <col min="517" max="517" width="14.42578125" style="147" bestFit="1" customWidth="1"/>
    <col min="518" max="768" width="9.140625" style="147"/>
    <col min="769" max="769" width="5.140625" style="147" customWidth="1"/>
    <col min="770" max="770" width="26.5703125" style="147" customWidth="1"/>
    <col min="771" max="771" width="7.5703125" style="147" customWidth="1"/>
    <col min="772" max="772" width="14.140625" style="147" customWidth="1"/>
    <col min="773" max="773" width="14.42578125" style="147" bestFit="1" customWidth="1"/>
    <col min="774" max="1024" width="9.140625" style="147"/>
    <col min="1025" max="1025" width="5.140625" style="147" customWidth="1"/>
    <col min="1026" max="1026" width="26.5703125" style="147" customWidth="1"/>
    <col min="1027" max="1027" width="7.5703125" style="147" customWidth="1"/>
    <col min="1028" max="1028" width="14.140625" style="147" customWidth="1"/>
    <col min="1029" max="1029" width="14.42578125" style="147" bestFit="1" customWidth="1"/>
    <col min="1030" max="1280" width="9.140625" style="147"/>
    <col min="1281" max="1281" width="5.140625" style="147" customWidth="1"/>
    <col min="1282" max="1282" width="26.5703125" style="147" customWidth="1"/>
    <col min="1283" max="1283" width="7.5703125" style="147" customWidth="1"/>
    <col min="1284" max="1284" width="14.140625" style="147" customWidth="1"/>
    <col min="1285" max="1285" width="14.42578125" style="147" bestFit="1" customWidth="1"/>
    <col min="1286" max="1536" width="9.140625" style="147"/>
    <col min="1537" max="1537" width="5.140625" style="147" customWidth="1"/>
    <col min="1538" max="1538" width="26.5703125" style="147" customWidth="1"/>
    <col min="1539" max="1539" width="7.5703125" style="147" customWidth="1"/>
    <col min="1540" max="1540" width="14.140625" style="147" customWidth="1"/>
    <col min="1541" max="1541" width="14.42578125" style="147" bestFit="1" customWidth="1"/>
    <col min="1542" max="1792" width="9.140625" style="147"/>
    <col min="1793" max="1793" width="5.140625" style="147" customWidth="1"/>
    <col min="1794" max="1794" width="26.5703125" style="147" customWidth="1"/>
    <col min="1795" max="1795" width="7.5703125" style="147" customWidth="1"/>
    <col min="1796" max="1796" width="14.140625" style="147" customWidth="1"/>
    <col min="1797" max="1797" width="14.42578125" style="147" bestFit="1" customWidth="1"/>
    <col min="1798" max="2048" width="9.140625" style="147"/>
    <col min="2049" max="2049" width="5.140625" style="147" customWidth="1"/>
    <col min="2050" max="2050" width="26.5703125" style="147" customWidth="1"/>
    <col min="2051" max="2051" width="7.5703125" style="147" customWidth="1"/>
    <col min="2052" max="2052" width="14.140625" style="147" customWidth="1"/>
    <col min="2053" max="2053" width="14.42578125" style="147" bestFit="1" customWidth="1"/>
    <col min="2054" max="2304" width="9.140625" style="147"/>
    <col min="2305" max="2305" width="5.140625" style="147" customWidth="1"/>
    <col min="2306" max="2306" width="26.5703125" style="147" customWidth="1"/>
    <col min="2307" max="2307" width="7.5703125" style="147" customWidth="1"/>
    <col min="2308" max="2308" width="14.140625" style="147" customWidth="1"/>
    <col min="2309" max="2309" width="14.42578125" style="147" bestFit="1" customWidth="1"/>
    <col min="2310" max="2560" width="9.140625" style="147"/>
    <col min="2561" max="2561" width="5.140625" style="147" customWidth="1"/>
    <col min="2562" max="2562" width="26.5703125" style="147" customWidth="1"/>
    <col min="2563" max="2563" width="7.5703125" style="147" customWidth="1"/>
    <col min="2564" max="2564" width="14.140625" style="147" customWidth="1"/>
    <col min="2565" max="2565" width="14.42578125" style="147" bestFit="1" customWidth="1"/>
    <col min="2566" max="2816" width="9.140625" style="147"/>
    <col min="2817" max="2817" width="5.140625" style="147" customWidth="1"/>
    <col min="2818" max="2818" width="26.5703125" style="147" customWidth="1"/>
    <col min="2819" max="2819" width="7.5703125" style="147" customWidth="1"/>
    <col min="2820" max="2820" width="14.140625" style="147" customWidth="1"/>
    <col min="2821" max="2821" width="14.42578125" style="147" bestFit="1" customWidth="1"/>
    <col min="2822" max="3072" width="9.140625" style="147"/>
    <col min="3073" max="3073" width="5.140625" style="147" customWidth="1"/>
    <col min="3074" max="3074" width="26.5703125" style="147" customWidth="1"/>
    <col min="3075" max="3075" width="7.5703125" style="147" customWidth="1"/>
    <col min="3076" max="3076" width="14.140625" style="147" customWidth="1"/>
    <col min="3077" max="3077" width="14.42578125" style="147" bestFit="1" customWidth="1"/>
    <col min="3078" max="3328" width="9.140625" style="147"/>
    <col min="3329" max="3329" width="5.140625" style="147" customWidth="1"/>
    <col min="3330" max="3330" width="26.5703125" style="147" customWidth="1"/>
    <col min="3331" max="3331" width="7.5703125" style="147" customWidth="1"/>
    <col min="3332" max="3332" width="14.140625" style="147" customWidth="1"/>
    <col min="3333" max="3333" width="14.42578125" style="147" bestFit="1" customWidth="1"/>
    <col min="3334" max="3584" width="9.140625" style="147"/>
    <col min="3585" max="3585" width="5.140625" style="147" customWidth="1"/>
    <col min="3586" max="3586" width="26.5703125" style="147" customWidth="1"/>
    <col min="3587" max="3587" width="7.5703125" style="147" customWidth="1"/>
    <col min="3588" max="3588" width="14.140625" style="147" customWidth="1"/>
    <col min="3589" max="3589" width="14.42578125" style="147" bestFit="1" customWidth="1"/>
    <col min="3590" max="3840" width="9.140625" style="147"/>
    <col min="3841" max="3841" width="5.140625" style="147" customWidth="1"/>
    <col min="3842" max="3842" width="26.5703125" style="147" customWidth="1"/>
    <col min="3843" max="3843" width="7.5703125" style="147" customWidth="1"/>
    <col min="3844" max="3844" width="14.140625" style="147" customWidth="1"/>
    <col min="3845" max="3845" width="14.42578125" style="147" bestFit="1" customWidth="1"/>
    <col min="3846" max="4096" width="9.140625" style="147"/>
    <col min="4097" max="4097" width="5.140625" style="147" customWidth="1"/>
    <col min="4098" max="4098" width="26.5703125" style="147" customWidth="1"/>
    <col min="4099" max="4099" width="7.5703125" style="147" customWidth="1"/>
    <col min="4100" max="4100" width="14.140625" style="147" customWidth="1"/>
    <col min="4101" max="4101" width="14.42578125" style="147" bestFit="1" customWidth="1"/>
    <col min="4102" max="4352" width="9.140625" style="147"/>
    <col min="4353" max="4353" width="5.140625" style="147" customWidth="1"/>
    <col min="4354" max="4354" width="26.5703125" style="147" customWidth="1"/>
    <col min="4355" max="4355" width="7.5703125" style="147" customWidth="1"/>
    <col min="4356" max="4356" width="14.140625" style="147" customWidth="1"/>
    <col min="4357" max="4357" width="14.42578125" style="147" bestFit="1" customWidth="1"/>
    <col min="4358" max="4608" width="9.140625" style="147"/>
    <col min="4609" max="4609" width="5.140625" style="147" customWidth="1"/>
    <col min="4610" max="4610" width="26.5703125" style="147" customWidth="1"/>
    <col min="4611" max="4611" width="7.5703125" style="147" customWidth="1"/>
    <col min="4612" max="4612" width="14.140625" style="147" customWidth="1"/>
    <col min="4613" max="4613" width="14.42578125" style="147" bestFit="1" customWidth="1"/>
    <col min="4614" max="4864" width="9.140625" style="147"/>
    <col min="4865" max="4865" width="5.140625" style="147" customWidth="1"/>
    <col min="4866" max="4866" width="26.5703125" style="147" customWidth="1"/>
    <col min="4867" max="4867" width="7.5703125" style="147" customWidth="1"/>
    <col min="4868" max="4868" width="14.140625" style="147" customWidth="1"/>
    <col min="4869" max="4869" width="14.42578125" style="147" bestFit="1" customWidth="1"/>
    <col min="4870" max="5120" width="9.140625" style="147"/>
    <col min="5121" max="5121" width="5.140625" style="147" customWidth="1"/>
    <col min="5122" max="5122" width="26.5703125" style="147" customWidth="1"/>
    <col min="5123" max="5123" width="7.5703125" style="147" customWidth="1"/>
    <col min="5124" max="5124" width="14.140625" style="147" customWidth="1"/>
    <col min="5125" max="5125" width="14.42578125" style="147" bestFit="1" customWidth="1"/>
    <col min="5126" max="5376" width="9.140625" style="147"/>
    <col min="5377" max="5377" width="5.140625" style="147" customWidth="1"/>
    <col min="5378" max="5378" width="26.5703125" style="147" customWidth="1"/>
    <col min="5379" max="5379" width="7.5703125" style="147" customWidth="1"/>
    <col min="5380" max="5380" width="14.140625" style="147" customWidth="1"/>
    <col min="5381" max="5381" width="14.42578125" style="147" bestFit="1" customWidth="1"/>
    <col min="5382" max="5632" width="9.140625" style="147"/>
    <col min="5633" max="5633" width="5.140625" style="147" customWidth="1"/>
    <col min="5634" max="5634" width="26.5703125" style="147" customWidth="1"/>
    <col min="5635" max="5635" width="7.5703125" style="147" customWidth="1"/>
    <col min="5636" max="5636" width="14.140625" style="147" customWidth="1"/>
    <col min="5637" max="5637" width="14.42578125" style="147" bestFit="1" customWidth="1"/>
    <col min="5638" max="5888" width="9.140625" style="147"/>
    <col min="5889" max="5889" width="5.140625" style="147" customWidth="1"/>
    <col min="5890" max="5890" width="26.5703125" style="147" customWidth="1"/>
    <col min="5891" max="5891" width="7.5703125" style="147" customWidth="1"/>
    <col min="5892" max="5892" width="14.140625" style="147" customWidth="1"/>
    <col min="5893" max="5893" width="14.42578125" style="147" bestFit="1" customWidth="1"/>
    <col min="5894" max="6144" width="9.140625" style="147"/>
    <col min="6145" max="6145" width="5.140625" style="147" customWidth="1"/>
    <col min="6146" max="6146" width="26.5703125" style="147" customWidth="1"/>
    <col min="6147" max="6147" width="7.5703125" style="147" customWidth="1"/>
    <col min="6148" max="6148" width="14.140625" style="147" customWidth="1"/>
    <col min="6149" max="6149" width="14.42578125" style="147" bestFit="1" customWidth="1"/>
    <col min="6150" max="6400" width="9.140625" style="147"/>
    <col min="6401" max="6401" width="5.140625" style="147" customWidth="1"/>
    <col min="6402" max="6402" width="26.5703125" style="147" customWidth="1"/>
    <col min="6403" max="6403" width="7.5703125" style="147" customWidth="1"/>
    <col min="6404" max="6404" width="14.140625" style="147" customWidth="1"/>
    <col min="6405" max="6405" width="14.42578125" style="147" bestFit="1" customWidth="1"/>
    <col min="6406" max="6656" width="9.140625" style="147"/>
    <col min="6657" max="6657" width="5.140625" style="147" customWidth="1"/>
    <col min="6658" max="6658" width="26.5703125" style="147" customWidth="1"/>
    <col min="6659" max="6659" width="7.5703125" style="147" customWidth="1"/>
    <col min="6660" max="6660" width="14.140625" style="147" customWidth="1"/>
    <col min="6661" max="6661" width="14.42578125" style="147" bestFit="1" customWidth="1"/>
    <col min="6662" max="6912" width="9.140625" style="147"/>
    <col min="6913" max="6913" width="5.140625" style="147" customWidth="1"/>
    <col min="6914" max="6914" width="26.5703125" style="147" customWidth="1"/>
    <col min="6915" max="6915" width="7.5703125" style="147" customWidth="1"/>
    <col min="6916" max="6916" width="14.140625" style="147" customWidth="1"/>
    <col min="6917" max="6917" width="14.42578125" style="147" bestFit="1" customWidth="1"/>
    <col min="6918" max="7168" width="9.140625" style="147"/>
    <col min="7169" max="7169" width="5.140625" style="147" customWidth="1"/>
    <col min="7170" max="7170" width="26.5703125" style="147" customWidth="1"/>
    <col min="7171" max="7171" width="7.5703125" style="147" customWidth="1"/>
    <col min="7172" max="7172" width="14.140625" style="147" customWidth="1"/>
    <col min="7173" max="7173" width="14.42578125" style="147" bestFit="1" customWidth="1"/>
    <col min="7174" max="7424" width="9.140625" style="147"/>
    <col min="7425" max="7425" width="5.140625" style="147" customWidth="1"/>
    <col min="7426" max="7426" width="26.5703125" style="147" customWidth="1"/>
    <col min="7427" max="7427" width="7.5703125" style="147" customWidth="1"/>
    <col min="7428" max="7428" width="14.140625" style="147" customWidth="1"/>
    <col min="7429" max="7429" width="14.42578125" style="147" bestFit="1" customWidth="1"/>
    <col min="7430" max="7680" width="9.140625" style="147"/>
    <col min="7681" max="7681" width="5.140625" style="147" customWidth="1"/>
    <col min="7682" max="7682" width="26.5703125" style="147" customWidth="1"/>
    <col min="7683" max="7683" width="7.5703125" style="147" customWidth="1"/>
    <col min="7684" max="7684" width="14.140625" style="147" customWidth="1"/>
    <col min="7685" max="7685" width="14.42578125" style="147" bestFit="1" customWidth="1"/>
    <col min="7686" max="7936" width="9.140625" style="147"/>
    <col min="7937" max="7937" width="5.140625" style="147" customWidth="1"/>
    <col min="7938" max="7938" width="26.5703125" style="147" customWidth="1"/>
    <col min="7939" max="7939" width="7.5703125" style="147" customWidth="1"/>
    <col min="7940" max="7940" width="14.140625" style="147" customWidth="1"/>
    <col min="7941" max="7941" width="14.42578125" style="147" bestFit="1" customWidth="1"/>
    <col min="7942" max="8192" width="9.140625" style="147"/>
    <col min="8193" max="8193" width="5.140625" style="147" customWidth="1"/>
    <col min="8194" max="8194" width="26.5703125" style="147" customWidth="1"/>
    <col min="8195" max="8195" width="7.5703125" style="147" customWidth="1"/>
    <col min="8196" max="8196" width="14.140625" style="147" customWidth="1"/>
    <col min="8197" max="8197" width="14.42578125" style="147" bestFit="1" customWidth="1"/>
    <col min="8198" max="8448" width="9.140625" style="147"/>
    <col min="8449" max="8449" width="5.140625" style="147" customWidth="1"/>
    <col min="8450" max="8450" width="26.5703125" style="147" customWidth="1"/>
    <col min="8451" max="8451" width="7.5703125" style="147" customWidth="1"/>
    <col min="8452" max="8452" width="14.140625" style="147" customWidth="1"/>
    <col min="8453" max="8453" width="14.42578125" style="147" bestFit="1" customWidth="1"/>
    <col min="8454" max="8704" width="9.140625" style="147"/>
    <col min="8705" max="8705" width="5.140625" style="147" customWidth="1"/>
    <col min="8706" max="8706" width="26.5703125" style="147" customWidth="1"/>
    <col min="8707" max="8707" width="7.5703125" style="147" customWidth="1"/>
    <col min="8708" max="8708" width="14.140625" style="147" customWidth="1"/>
    <col min="8709" max="8709" width="14.42578125" style="147" bestFit="1" customWidth="1"/>
    <col min="8710" max="8960" width="9.140625" style="147"/>
    <col min="8961" max="8961" width="5.140625" style="147" customWidth="1"/>
    <col min="8962" max="8962" width="26.5703125" style="147" customWidth="1"/>
    <col min="8963" max="8963" width="7.5703125" style="147" customWidth="1"/>
    <col min="8964" max="8964" width="14.140625" style="147" customWidth="1"/>
    <col min="8965" max="8965" width="14.42578125" style="147" bestFit="1" customWidth="1"/>
    <col min="8966" max="9216" width="9.140625" style="147"/>
    <col min="9217" max="9217" width="5.140625" style="147" customWidth="1"/>
    <col min="9218" max="9218" width="26.5703125" style="147" customWidth="1"/>
    <col min="9219" max="9219" width="7.5703125" style="147" customWidth="1"/>
    <col min="9220" max="9220" width="14.140625" style="147" customWidth="1"/>
    <col min="9221" max="9221" width="14.42578125" style="147" bestFit="1" customWidth="1"/>
    <col min="9222" max="9472" width="9.140625" style="147"/>
    <col min="9473" max="9473" width="5.140625" style="147" customWidth="1"/>
    <col min="9474" max="9474" width="26.5703125" style="147" customWidth="1"/>
    <col min="9475" max="9475" width="7.5703125" style="147" customWidth="1"/>
    <col min="9476" max="9476" width="14.140625" style="147" customWidth="1"/>
    <col min="9477" max="9477" width="14.42578125" style="147" bestFit="1" customWidth="1"/>
    <col min="9478" max="9728" width="9.140625" style="147"/>
    <col min="9729" max="9729" width="5.140625" style="147" customWidth="1"/>
    <col min="9730" max="9730" width="26.5703125" style="147" customWidth="1"/>
    <col min="9731" max="9731" width="7.5703125" style="147" customWidth="1"/>
    <col min="9732" max="9732" width="14.140625" style="147" customWidth="1"/>
    <col min="9733" max="9733" width="14.42578125" style="147" bestFit="1" customWidth="1"/>
    <col min="9734" max="9984" width="9.140625" style="147"/>
    <col min="9985" max="9985" width="5.140625" style="147" customWidth="1"/>
    <col min="9986" max="9986" width="26.5703125" style="147" customWidth="1"/>
    <col min="9987" max="9987" width="7.5703125" style="147" customWidth="1"/>
    <col min="9988" max="9988" width="14.140625" style="147" customWidth="1"/>
    <col min="9989" max="9989" width="14.42578125" style="147" bestFit="1" customWidth="1"/>
    <col min="9990" max="10240" width="9.140625" style="147"/>
    <col min="10241" max="10241" width="5.140625" style="147" customWidth="1"/>
    <col min="10242" max="10242" width="26.5703125" style="147" customWidth="1"/>
    <col min="10243" max="10243" width="7.5703125" style="147" customWidth="1"/>
    <col min="10244" max="10244" width="14.140625" style="147" customWidth="1"/>
    <col min="10245" max="10245" width="14.42578125" style="147" bestFit="1" customWidth="1"/>
    <col min="10246" max="10496" width="9.140625" style="147"/>
    <col min="10497" max="10497" width="5.140625" style="147" customWidth="1"/>
    <col min="10498" max="10498" width="26.5703125" style="147" customWidth="1"/>
    <col min="10499" max="10499" width="7.5703125" style="147" customWidth="1"/>
    <col min="10500" max="10500" width="14.140625" style="147" customWidth="1"/>
    <col min="10501" max="10501" width="14.42578125" style="147" bestFit="1" customWidth="1"/>
    <col min="10502" max="10752" width="9.140625" style="147"/>
    <col min="10753" max="10753" width="5.140625" style="147" customWidth="1"/>
    <col min="10754" max="10754" width="26.5703125" style="147" customWidth="1"/>
    <col min="10755" max="10755" width="7.5703125" style="147" customWidth="1"/>
    <col min="10756" max="10756" width="14.140625" style="147" customWidth="1"/>
    <col min="10757" max="10757" width="14.42578125" style="147" bestFit="1" customWidth="1"/>
    <col min="10758" max="11008" width="9.140625" style="147"/>
    <col min="11009" max="11009" width="5.140625" style="147" customWidth="1"/>
    <col min="11010" max="11010" width="26.5703125" style="147" customWidth="1"/>
    <col min="11011" max="11011" width="7.5703125" style="147" customWidth="1"/>
    <col min="11012" max="11012" width="14.140625" style="147" customWidth="1"/>
    <col min="11013" max="11013" width="14.42578125" style="147" bestFit="1" customWidth="1"/>
    <col min="11014" max="11264" width="9.140625" style="147"/>
    <col min="11265" max="11265" width="5.140625" style="147" customWidth="1"/>
    <col min="11266" max="11266" width="26.5703125" style="147" customWidth="1"/>
    <col min="11267" max="11267" width="7.5703125" style="147" customWidth="1"/>
    <col min="11268" max="11268" width="14.140625" style="147" customWidth="1"/>
    <col min="11269" max="11269" width="14.42578125" style="147" bestFit="1" customWidth="1"/>
    <col min="11270" max="11520" width="9.140625" style="147"/>
    <col min="11521" max="11521" width="5.140625" style="147" customWidth="1"/>
    <col min="11522" max="11522" width="26.5703125" style="147" customWidth="1"/>
    <col min="11523" max="11523" width="7.5703125" style="147" customWidth="1"/>
    <col min="11524" max="11524" width="14.140625" style="147" customWidth="1"/>
    <col min="11525" max="11525" width="14.42578125" style="147" bestFit="1" customWidth="1"/>
    <col min="11526" max="11776" width="9.140625" style="147"/>
    <col min="11777" max="11777" width="5.140625" style="147" customWidth="1"/>
    <col min="11778" max="11778" width="26.5703125" style="147" customWidth="1"/>
    <col min="11779" max="11779" width="7.5703125" style="147" customWidth="1"/>
    <col min="11780" max="11780" width="14.140625" style="147" customWidth="1"/>
    <col min="11781" max="11781" width="14.42578125" style="147" bestFit="1" customWidth="1"/>
    <col min="11782" max="12032" width="9.140625" style="147"/>
    <col min="12033" max="12033" width="5.140625" style="147" customWidth="1"/>
    <col min="12034" max="12034" width="26.5703125" style="147" customWidth="1"/>
    <col min="12035" max="12035" width="7.5703125" style="147" customWidth="1"/>
    <col min="12036" max="12036" width="14.140625" style="147" customWidth="1"/>
    <col min="12037" max="12037" width="14.42578125" style="147" bestFit="1" customWidth="1"/>
    <col min="12038" max="12288" width="9.140625" style="147"/>
    <col min="12289" max="12289" width="5.140625" style="147" customWidth="1"/>
    <col min="12290" max="12290" width="26.5703125" style="147" customWidth="1"/>
    <col min="12291" max="12291" width="7.5703125" style="147" customWidth="1"/>
    <col min="12292" max="12292" width="14.140625" style="147" customWidth="1"/>
    <col min="12293" max="12293" width="14.42578125" style="147" bestFit="1" customWidth="1"/>
    <col min="12294" max="12544" width="9.140625" style="147"/>
    <col min="12545" max="12545" width="5.140625" style="147" customWidth="1"/>
    <col min="12546" max="12546" width="26.5703125" style="147" customWidth="1"/>
    <col min="12547" max="12547" width="7.5703125" style="147" customWidth="1"/>
    <col min="12548" max="12548" width="14.140625" style="147" customWidth="1"/>
    <col min="12549" max="12549" width="14.42578125" style="147" bestFit="1" customWidth="1"/>
    <col min="12550" max="12800" width="9.140625" style="147"/>
    <col min="12801" max="12801" width="5.140625" style="147" customWidth="1"/>
    <col min="12802" max="12802" width="26.5703125" style="147" customWidth="1"/>
    <col min="12803" max="12803" width="7.5703125" style="147" customWidth="1"/>
    <col min="12804" max="12804" width="14.140625" style="147" customWidth="1"/>
    <col min="12805" max="12805" width="14.42578125" style="147" bestFit="1" customWidth="1"/>
    <col min="12806" max="13056" width="9.140625" style="147"/>
    <col min="13057" max="13057" width="5.140625" style="147" customWidth="1"/>
    <col min="13058" max="13058" width="26.5703125" style="147" customWidth="1"/>
    <col min="13059" max="13059" width="7.5703125" style="147" customWidth="1"/>
    <col min="13060" max="13060" width="14.140625" style="147" customWidth="1"/>
    <col min="13061" max="13061" width="14.42578125" style="147" bestFit="1" customWidth="1"/>
    <col min="13062" max="13312" width="9.140625" style="147"/>
    <col min="13313" max="13313" width="5.140625" style="147" customWidth="1"/>
    <col min="13314" max="13314" width="26.5703125" style="147" customWidth="1"/>
    <col min="13315" max="13315" width="7.5703125" style="147" customWidth="1"/>
    <col min="13316" max="13316" width="14.140625" style="147" customWidth="1"/>
    <col min="13317" max="13317" width="14.42578125" style="147" bestFit="1" customWidth="1"/>
    <col min="13318" max="13568" width="9.140625" style="147"/>
    <col min="13569" max="13569" width="5.140625" style="147" customWidth="1"/>
    <col min="13570" max="13570" width="26.5703125" style="147" customWidth="1"/>
    <col min="13571" max="13571" width="7.5703125" style="147" customWidth="1"/>
    <col min="13572" max="13572" width="14.140625" style="147" customWidth="1"/>
    <col min="13573" max="13573" width="14.42578125" style="147" bestFit="1" customWidth="1"/>
    <col min="13574" max="13824" width="9.140625" style="147"/>
    <col min="13825" max="13825" width="5.140625" style="147" customWidth="1"/>
    <col min="13826" max="13826" width="26.5703125" style="147" customWidth="1"/>
    <col min="13827" max="13827" width="7.5703125" style="147" customWidth="1"/>
    <col min="13828" max="13828" width="14.140625" style="147" customWidth="1"/>
    <col min="13829" max="13829" width="14.42578125" style="147" bestFit="1" customWidth="1"/>
    <col min="13830" max="14080" width="9.140625" style="147"/>
    <col min="14081" max="14081" width="5.140625" style="147" customWidth="1"/>
    <col min="14082" max="14082" width="26.5703125" style="147" customWidth="1"/>
    <col min="14083" max="14083" width="7.5703125" style="147" customWidth="1"/>
    <col min="14084" max="14084" width="14.140625" style="147" customWidth="1"/>
    <col min="14085" max="14085" width="14.42578125" style="147" bestFit="1" customWidth="1"/>
    <col min="14086" max="14336" width="9.140625" style="147"/>
    <col min="14337" max="14337" width="5.140625" style="147" customWidth="1"/>
    <col min="14338" max="14338" width="26.5703125" style="147" customWidth="1"/>
    <col min="14339" max="14339" width="7.5703125" style="147" customWidth="1"/>
    <col min="14340" max="14340" width="14.140625" style="147" customWidth="1"/>
    <col min="14341" max="14341" width="14.42578125" style="147" bestFit="1" customWidth="1"/>
    <col min="14342" max="14592" width="9.140625" style="147"/>
    <col min="14593" max="14593" width="5.140625" style="147" customWidth="1"/>
    <col min="14594" max="14594" width="26.5703125" style="147" customWidth="1"/>
    <col min="14595" max="14595" width="7.5703125" style="147" customWidth="1"/>
    <col min="14596" max="14596" width="14.140625" style="147" customWidth="1"/>
    <col min="14597" max="14597" width="14.42578125" style="147" bestFit="1" customWidth="1"/>
    <col min="14598" max="14848" width="9.140625" style="147"/>
    <col min="14849" max="14849" width="5.140625" style="147" customWidth="1"/>
    <col min="14850" max="14850" width="26.5703125" style="147" customWidth="1"/>
    <col min="14851" max="14851" width="7.5703125" style="147" customWidth="1"/>
    <col min="14852" max="14852" width="14.140625" style="147" customWidth="1"/>
    <col min="14853" max="14853" width="14.42578125" style="147" bestFit="1" customWidth="1"/>
    <col min="14854" max="15104" width="9.140625" style="147"/>
    <col min="15105" max="15105" width="5.140625" style="147" customWidth="1"/>
    <col min="15106" max="15106" width="26.5703125" style="147" customWidth="1"/>
    <col min="15107" max="15107" width="7.5703125" style="147" customWidth="1"/>
    <col min="15108" max="15108" width="14.140625" style="147" customWidth="1"/>
    <col min="15109" max="15109" width="14.42578125" style="147" bestFit="1" customWidth="1"/>
    <col min="15110" max="15360" width="9.140625" style="147"/>
    <col min="15361" max="15361" width="5.140625" style="147" customWidth="1"/>
    <col min="15362" max="15362" width="26.5703125" style="147" customWidth="1"/>
    <col min="15363" max="15363" width="7.5703125" style="147" customWidth="1"/>
    <col min="15364" max="15364" width="14.140625" style="147" customWidth="1"/>
    <col min="15365" max="15365" width="14.42578125" style="147" bestFit="1" customWidth="1"/>
    <col min="15366" max="15616" width="9.140625" style="147"/>
    <col min="15617" max="15617" width="5.140625" style="147" customWidth="1"/>
    <col min="15618" max="15618" width="26.5703125" style="147" customWidth="1"/>
    <col min="15619" max="15619" width="7.5703125" style="147" customWidth="1"/>
    <col min="15620" max="15620" width="14.140625" style="147" customWidth="1"/>
    <col min="15621" max="15621" width="14.42578125" style="147" bestFit="1" customWidth="1"/>
    <col min="15622" max="15872" width="9.140625" style="147"/>
    <col min="15873" max="15873" width="5.140625" style="147" customWidth="1"/>
    <col min="15874" max="15874" width="26.5703125" style="147" customWidth="1"/>
    <col min="15875" max="15875" width="7.5703125" style="147" customWidth="1"/>
    <col min="15876" max="15876" width="14.140625" style="147" customWidth="1"/>
    <col min="15877" max="15877" width="14.42578125" style="147" bestFit="1" customWidth="1"/>
    <col min="15878" max="16128" width="9.140625" style="147"/>
    <col min="16129" max="16129" width="5.140625" style="147" customWidth="1"/>
    <col min="16130" max="16130" width="26.5703125" style="147" customWidth="1"/>
    <col min="16131" max="16131" width="7.5703125" style="147" customWidth="1"/>
    <col min="16132" max="16132" width="14.140625" style="147" customWidth="1"/>
    <col min="16133" max="16133" width="14.42578125" style="147" bestFit="1" customWidth="1"/>
    <col min="16134" max="16384" width="9.140625" style="147"/>
  </cols>
  <sheetData>
    <row r="1" spans="1:6" x14ac:dyDescent="0.2">
      <c r="B1" s="372" t="s">
        <v>598</v>
      </c>
      <c r="C1" s="372"/>
      <c r="D1" s="372"/>
      <c r="E1" s="372"/>
    </row>
    <row r="2" spans="1:6" x14ac:dyDescent="0.2">
      <c r="B2" s="331" t="s">
        <v>686</v>
      </c>
      <c r="C2" s="331"/>
      <c r="D2" s="331"/>
      <c r="E2" s="331"/>
    </row>
    <row r="3" spans="1:6" x14ac:dyDescent="0.2">
      <c r="B3" s="331" t="s">
        <v>475</v>
      </c>
      <c r="C3" s="331"/>
      <c r="D3" s="331"/>
      <c r="E3" s="331"/>
    </row>
    <row r="4" spans="1:6" x14ac:dyDescent="0.2">
      <c r="B4" s="331" t="s">
        <v>476</v>
      </c>
      <c r="C4" s="331"/>
      <c r="D4" s="331"/>
      <c r="E4" s="331"/>
    </row>
    <row r="5" spans="1:6" x14ac:dyDescent="0.2">
      <c r="B5" s="331" t="s">
        <v>911</v>
      </c>
      <c r="C5" s="331"/>
      <c r="D5" s="331"/>
      <c r="E5" s="331"/>
    </row>
    <row r="6" spans="1:6" ht="12.75" customHeight="1" x14ac:dyDescent="0.2">
      <c r="B6" s="331" t="s">
        <v>477</v>
      </c>
      <c r="C6" s="331"/>
      <c r="D6" s="331"/>
      <c r="E6" s="331"/>
      <c r="F6" s="155"/>
    </row>
    <row r="7" spans="1:6" ht="12.75" customHeight="1" x14ac:dyDescent="0.2">
      <c r="B7" s="365" t="s">
        <v>476</v>
      </c>
      <c r="C7" s="365"/>
      <c r="D7" s="365"/>
      <c r="E7" s="365"/>
      <c r="F7" s="155"/>
    </row>
    <row r="8" spans="1:6" ht="12.75" customHeight="1" x14ac:dyDescent="0.2">
      <c r="A8" s="331" t="s">
        <v>733</v>
      </c>
      <c r="B8" s="331"/>
      <c r="C8" s="331"/>
      <c r="D8" s="331"/>
      <c r="E8" s="331"/>
    </row>
    <row r="9" spans="1:6" x14ac:dyDescent="0.2">
      <c r="C9" s="148"/>
    </row>
    <row r="10" spans="1:6" x14ac:dyDescent="0.2">
      <c r="A10" s="366" t="s">
        <v>491</v>
      </c>
      <c r="B10" s="366"/>
      <c r="C10" s="366"/>
      <c r="D10" s="366"/>
      <c r="E10" s="366"/>
    </row>
    <row r="11" spans="1:6" s="168" customFormat="1" ht="37.5" customHeight="1" x14ac:dyDescent="0.2">
      <c r="A11" s="367" t="s">
        <v>734</v>
      </c>
      <c r="B11" s="367"/>
      <c r="C11" s="367"/>
      <c r="D11" s="367"/>
      <c r="E11" s="367"/>
    </row>
    <row r="12" spans="1:6" x14ac:dyDescent="0.2">
      <c r="C12" s="157"/>
      <c r="D12" s="371" t="s">
        <v>478</v>
      </c>
      <c r="E12" s="371"/>
    </row>
    <row r="13" spans="1:6" s="151" customFormat="1" ht="12.75" customHeight="1" x14ac:dyDescent="0.2">
      <c r="A13" s="9" t="s">
        <v>448</v>
      </c>
      <c r="B13" s="368" t="s">
        <v>479</v>
      </c>
      <c r="C13" s="369"/>
      <c r="D13" s="370" t="s">
        <v>502</v>
      </c>
      <c r="E13" s="370"/>
    </row>
    <row r="14" spans="1:6" ht="15" x14ac:dyDescent="0.25">
      <c r="A14" s="159">
        <v>1</v>
      </c>
      <c r="B14" s="359" t="s">
        <v>480</v>
      </c>
      <c r="C14" s="360"/>
      <c r="D14" s="361">
        <f>2747.2+1042.2</f>
        <v>3789.3999999999996</v>
      </c>
      <c r="E14" s="362"/>
    </row>
    <row r="15" spans="1:6" ht="15" x14ac:dyDescent="0.25">
      <c r="A15" s="159">
        <v>2</v>
      </c>
      <c r="B15" s="359" t="s">
        <v>481</v>
      </c>
      <c r="C15" s="360"/>
      <c r="D15" s="361">
        <f>1819.8+1042.3</f>
        <v>2862.1</v>
      </c>
      <c r="E15" s="362"/>
    </row>
    <row r="16" spans="1:6" ht="15" x14ac:dyDescent="0.25">
      <c r="A16" s="159">
        <v>3</v>
      </c>
      <c r="B16" s="359" t="s">
        <v>482</v>
      </c>
      <c r="C16" s="360"/>
      <c r="D16" s="361">
        <f>2218.6+1042.3</f>
        <v>3260.8999999999996</v>
      </c>
      <c r="E16" s="362"/>
    </row>
    <row r="17" spans="1:5" ht="15" x14ac:dyDescent="0.25">
      <c r="A17" s="159">
        <v>4</v>
      </c>
      <c r="B17" s="359" t="s">
        <v>483</v>
      </c>
      <c r="C17" s="360"/>
      <c r="D17" s="361">
        <f>1836.6+1042.3</f>
        <v>2878.8999999999996</v>
      </c>
      <c r="E17" s="362"/>
    </row>
    <row r="18" spans="1:5" ht="15" x14ac:dyDescent="0.25">
      <c r="A18" s="159">
        <v>5</v>
      </c>
      <c r="B18" s="359" t="s">
        <v>484</v>
      </c>
      <c r="C18" s="360"/>
      <c r="D18" s="361">
        <f>3045.8+1042.2</f>
        <v>4088</v>
      </c>
      <c r="E18" s="362"/>
    </row>
    <row r="19" spans="1:5" ht="15" x14ac:dyDescent="0.25">
      <c r="A19" s="159">
        <v>6</v>
      </c>
      <c r="B19" s="359" t="s">
        <v>485</v>
      </c>
      <c r="C19" s="360"/>
      <c r="D19" s="361">
        <f>1482.6+1042.3</f>
        <v>2524.8999999999996</v>
      </c>
      <c r="E19" s="362"/>
    </row>
    <row r="20" spans="1:5" ht="14.25" x14ac:dyDescent="0.2">
      <c r="A20" s="162"/>
      <c r="B20" s="364" t="s">
        <v>492</v>
      </c>
      <c r="C20" s="364"/>
      <c r="D20" s="364">
        <f>SUM(D14:D19)</f>
        <v>19404.199999999997</v>
      </c>
      <c r="E20" s="364"/>
    </row>
    <row r="21" spans="1:5" hidden="1" x14ac:dyDescent="0.2">
      <c r="D21" s="172" t="e">
        <f>+D20/C20%</f>
        <v>#DIV/0!</v>
      </c>
      <c r="E21" s="172">
        <f>+E20/D20%</f>
        <v>0</v>
      </c>
    </row>
    <row r="22" spans="1:5" hidden="1" x14ac:dyDescent="0.2">
      <c r="D22" s="147">
        <f>219+14010</f>
        <v>14229</v>
      </c>
      <c r="E22" s="147">
        <f>14977+180</f>
        <v>15157</v>
      </c>
    </row>
    <row r="23" spans="1:5" hidden="1" x14ac:dyDescent="0.2">
      <c r="D23" s="147">
        <f>+D22-D20</f>
        <v>-5175.1999999999971</v>
      </c>
      <c r="E23" s="147">
        <f>+E22-E20</f>
        <v>15157</v>
      </c>
    </row>
    <row r="24" spans="1:5" x14ac:dyDescent="0.2">
      <c r="D24" s="363"/>
      <c r="E24" s="363"/>
    </row>
    <row r="25" spans="1:5" x14ac:dyDescent="0.2">
      <c r="D25" s="363"/>
      <c r="E25" s="363"/>
    </row>
  </sheetData>
  <mergeCells count="29">
    <mergeCell ref="B6:E6"/>
    <mergeCell ref="B1:E1"/>
    <mergeCell ref="B2:E2"/>
    <mergeCell ref="B3:E3"/>
    <mergeCell ref="B4:E4"/>
    <mergeCell ref="B5:E5"/>
    <mergeCell ref="B7:E7"/>
    <mergeCell ref="A8:E8"/>
    <mergeCell ref="A10:E10"/>
    <mergeCell ref="A11:E11"/>
    <mergeCell ref="B13:C13"/>
    <mergeCell ref="D13:E13"/>
    <mergeCell ref="D12:E12"/>
    <mergeCell ref="B14:C14"/>
    <mergeCell ref="D14:E14"/>
    <mergeCell ref="B15:C15"/>
    <mergeCell ref="D15:E15"/>
    <mergeCell ref="D25:E25"/>
    <mergeCell ref="B19:C19"/>
    <mergeCell ref="D19:E19"/>
    <mergeCell ref="B20:C20"/>
    <mergeCell ref="D20:E20"/>
    <mergeCell ref="D24:E24"/>
    <mergeCell ref="B16:C16"/>
    <mergeCell ref="D16:E16"/>
    <mergeCell ref="B17:C17"/>
    <mergeCell ref="D17:E17"/>
    <mergeCell ref="B18:C18"/>
    <mergeCell ref="D18:E18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5"/>
  <sheetViews>
    <sheetView zoomScaleNormal="100" workbookViewId="0">
      <selection activeCell="F16" sqref="F16"/>
    </sheetView>
  </sheetViews>
  <sheetFormatPr defaultRowHeight="12.75" x14ac:dyDescent="0.2"/>
  <cols>
    <col min="1" max="1" width="5.140625" style="147" customWidth="1"/>
    <col min="2" max="2" width="34.85546875" style="147" customWidth="1"/>
    <col min="3" max="3" width="2.28515625" style="147" customWidth="1"/>
    <col min="4" max="4" width="14.140625" style="147" customWidth="1"/>
    <col min="5" max="5" width="14.42578125" style="147" bestFit="1" customWidth="1"/>
    <col min="6" max="248" width="9.140625" style="147"/>
    <col min="249" max="249" width="5.140625" style="147" customWidth="1"/>
    <col min="250" max="250" width="34.85546875" style="147" customWidth="1"/>
    <col min="251" max="251" width="2.28515625" style="147" customWidth="1"/>
    <col min="252" max="252" width="14.140625" style="147" customWidth="1"/>
    <col min="253" max="253" width="14.42578125" style="147" bestFit="1" customWidth="1"/>
    <col min="254" max="504" width="9.140625" style="147"/>
    <col min="505" max="505" width="5.140625" style="147" customWidth="1"/>
    <col min="506" max="506" width="34.85546875" style="147" customWidth="1"/>
    <col min="507" max="507" width="2.28515625" style="147" customWidth="1"/>
    <col min="508" max="508" width="14.140625" style="147" customWidth="1"/>
    <col min="509" max="509" width="14.42578125" style="147" bestFit="1" customWidth="1"/>
    <col min="510" max="760" width="9.140625" style="147"/>
    <col min="761" max="761" width="5.140625" style="147" customWidth="1"/>
    <col min="762" max="762" width="34.85546875" style="147" customWidth="1"/>
    <col min="763" max="763" width="2.28515625" style="147" customWidth="1"/>
    <col min="764" max="764" width="14.140625" style="147" customWidth="1"/>
    <col min="765" max="765" width="14.42578125" style="147" bestFit="1" customWidth="1"/>
    <col min="766" max="1016" width="9.140625" style="147"/>
    <col min="1017" max="1017" width="5.140625" style="147" customWidth="1"/>
    <col min="1018" max="1018" width="34.85546875" style="147" customWidth="1"/>
    <col min="1019" max="1019" width="2.28515625" style="147" customWidth="1"/>
    <col min="1020" max="1020" width="14.140625" style="147" customWidth="1"/>
    <col min="1021" max="1021" width="14.42578125" style="147" bestFit="1" customWidth="1"/>
    <col min="1022" max="1272" width="9.140625" style="147"/>
    <col min="1273" max="1273" width="5.140625" style="147" customWidth="1"/>
    <col min="1274" max="1274" width="34.85546875" style="147" customWidth="1"/>
    <col min="1275" max="1275" width="2.28515625" style="147" customWidth="1"/>
    <col min="1276" max="1276" width="14.140625" style="147" customWidth="1"/>
    <col min="1277" max="1277" width="14.42578125" style="147" bestFit="1" customWidth="1"/>
    <col min="1278" max="1528" width="9.140625" style="147"/>
    <col min="1529" max="1529" width="5.140625" style="147" customWidth="1"/>
    <col min="1530" max="1530" width="34.85546875" style="147" customWidth="1"/>
    <col min="1531" max="1531" width="2.28515625" style="147" customWidth="1"/>
    <col min="1532" max="1532" width="14.140625" style="147" customWidth="1"/>
    <col min="1533" max="1533" width="14.42578125" style="147" bestFit="1" customWidth="1"/>
    <col min="1534" max="1784" width="9.140625" style="147"/>
    <col min="1785" max="1785" width="5.140625" style="147" customWidth="1"/>
    <col min="1786" max="1786" width="34.85546875" style="147" customWidth="1"/>
    <col min="1787" max="1787" width="2.28515625" style="147" customWidth="1"/>
    <col min="1788" max="1788" width="14.140625" style="147" customWidth="1"/>
    <col min="1789" max="1789" width="14.42578125" style="147" bestFit="1" customWidth="1"/>
    <col min="1790" max="2040" width="9.140625" style="147"/>
    <col min="2041" max="2041" width="5.140625" style="147" customWidth="1"/>
    <col min="2042" max="2042" width="34.85546875" style="147" customWidth="1"/>
    <col min="2043" max="2043" width="2.28515625" style="147" customWidth="1"/>
    <col min="2044" max="2044" width="14.140625" style="147" customWidth="1"/>
    <col min="2045" max="2045" width="14.42578125" style="147" bestFit="1" customWidth="1"/>
    <col min="2046" max="2296" width="9.140625" style="147"/>
    <col min="2297" max="2297" width="5.140625" style="147" customWidth="1"/>
    <col min="2298" max="2298" width="34.85546875" style="147" customWidth="1"/>
    <col min="2299" max="2299" width="2.28515625" style="147" customWidth="1"/>
    <col min="2300" max="2300" width="14.140625" style="147" customWidth="1"/>
    <col min="2301" max="2301" width="14.42578125" style="147" bestFit="1" customWidth="1"/>
    <col min="2302" max="2552" width="9.140625" style="147"/>
    <col min="2553" max="2553" width="5.140625" style="147" customWidth="1"/>
    <col min="2554" max="2554" width="34.85546875" style="147" customWidth="1"/>
    <col min="2555" max="2555" width="2.28515625" style="147" customWidth="1"/>
    <col min="2556" max="2556" width="14.140625" style="147" customWidth="1"/>
    <col min="2557" max="2557" width="14.42578125" style="147" bestFit="1" customWidth="1"/>
    <col min="2558" max="2808" width="9.140625" style="147"/>
    <col min="2809" max="2809" width="5.140625" style="147" customWidth="1"/>
    <col min="2810" max="2810" width="34.85546875" style="147" customWidth="1"/>
    <col min="2811" max="2811" width="2.28515625" style="147" customWidth="1"/>
    <col min="2812" max="2812" width="14.140625" style="147" customWidth="1"/>
    <col min="2813" max="2813" width="14.42578125" style="147" bestFit="1" customWidth="1"/>
    <col min="2814" max="3064" width="9.140625" style="147"/>
    <col min="3065" max="3065" width="5.140625" style="147" customWidth="1"/>
    <col min="3066" max="3066" width="34.85546875" style="147" customWidth="1"/>
    <col min="3067" max="3067" width="2.28515625" style="147" customWidth="1"/>
    <col min="3068" max="3068" width="14.140625" style="147" customWidth="1"/>
    <col min="3069" max="3069" width="14.42578125" style="147" bestFit="1" customWidth="1"/>
    <col min="3070" max="3320" width="9.140625" style="147"/>
    <col min="3321" max="3321" width="5.140625" style="147" customWidth="1"/>
    <col min="3322" max="3322" width="34.85546875" style="147" customWidth="1"/>
    <col min="3323" max="3323" width="2.28515625" style="147" customWidth="1"/>
    <col min="3324" max="3324" width="14.140625" style="147" customWidth="1"/>
    <col min="3325" max="3325" width="14.42578125" style="147" bestFit="1" customWidth="1"/>
    <col min="3326" max="3576" width="9.140625" style="147"/>
    <col min="3577" max="3577" width="5.140625" style="147" customWidth="1"/>
    <col min="3578" max="3578" width="34.85546875" style="147" customWidth="1"/>
    <col min="3579" max="3579" width="2.28515625" style="147" customWidth="1"/>
    <col min="3580" max="3580" width="14.140625" style="147" customWidth="1"/>
    <col min="3581" max="3581" width="14.42578125" style="147" bestFit="1" customWidth="1"/>
    <col min="3582" max="3832" width="9.140625" style="147"/>
    <col min="3833" max="3833" width="5.140625" style="147" customWidth="1"/>
    <col min="3834" max="3834" width="34.85546875" style="147" customWidth="1"/>
    <col min="3835" max="3835" width="2.28515625" style="147" customWidth="1"/>
    <col min="3836" max="3836" width="14.140625" style="147" customWidth="1"/>
    <col min="3837" max="3837" width="14.42578125" style="147" bestFit="1" customWidth="1"/>
    <col min="3838" max="4088" width="9.140625" style="147"/>
    <col min="4089" max="4089" width="5.140625" style="147" customWidth="1"/>
    <col min="4090" max="4090" width="34.85546875" style="147" customWidth="1"/>
    <col min="4091" max="4091" width="2.28515625" style="147" customWidth="1"/>
    <col min="4092" max="4092" width="14.140625" style="147" customWidth="1"/>
    <col min="4093" max="4093" width="14.42578125" style="147" bestFit="1" customWidth="1"/>
    <col min="4094" max="4344" width="9.140625" style="147"/>
    <col min="4345" max="4345" width="5.140625" style="147" customWidth="1"/>
    <col min="4346" max="4346" width="34.85546875" style="147" customWidth="1"/>
    <col min="4347" max="4347" width="2.28515625" style="147" customWidth="1"/>
    <col min="4348" max="4348" width="14.140625" style="147" customWidth="1"/>
    <col min="4349" max="4349" width="14.42578125" style="147" bestFit="1" customWidth="1"/>
    <col min="4350" max="4600" width="9.140625" style="147"/>
    <col min="4601" max="4601" width="5.140625" style="147" customWidth="1"/>
    <col min="4602" max="4602" width="34.85546875" style="147" customWidth="1"/>
    <col min="4603" max="4603" width="2.28515625" style="147" customWidth="1"/>
    <col min="4604" max="4604" width="14.140625" style="147" customWidth="1"/>
    <col min="4605" max="4605" width="14.42578125" style="147" bestFit="1" customWidth="1"/>
    <col min="4606" max="4856" width="9.140625" style="147"/>
    <col min="4857" max="4857" width="5.140625" style="147" customWidth="1"/>
    <col min="4858" max="4858" width="34.85546875" style="147" customWidth="1"/>
    <col min="4859" max="4859" width="2.28515625" style="147" customWidth="1"/>
    <col min="4860" max="4860" width="14.140625" style="147" customWidth="1"/>
    <col min="4861" max="4861" width="14.42578125" style="147" bestFit="1" customWidth="1"/>
    <col min="4862" max="5112" width="9.140625" style="147"/>
    <col min="5113" max="5113" width="5.140625" style="147" customWidth="1"/>
    <col min="5114" max="5114" width="34.85546875" style="147" customWidth="1"/>
    <col min="5115" max="5115" width="2.28515625" style="147" customWidth="1"/>
    <col min="5116" max="5116" width="14.140625" style="147" customWidth="1"/>
    <col min="5117" max="5117" width="14.42578125" style="147" bestFit="1" customWidth="1"/>
    <col min="5118" max="5368" width="9.140625" style="147"/>
    <col min="5369" max="5369" width="5.140625" style="147" customWidth="1"/>
    <col min="5370" max="5370" width="34.85546875" style="147" customWidth="1"/>
    <col min="5371" max="5371" width="2.28515625" style="147" customWidth="1"/>
    <col min="5372" max="5372" width="14.140625" style="147" customWidth="1"/>
    <col min="5373" max="5373" width="14.42578125" style="147" bestFit="1" customWidth="1"/>
    <col min="5374" max="5624" width="9.140625" style="147"/>
    <col min="5625" max="5625" width="5.140625" style="147" customWidth="1"/>
    <col min="5626" max="5626" width="34.85546875" style="147" customWidth="1"/>
    <col min="5627" max="5627" width="2.28515625" style="147" customWidth="1"/>
    <col min="5628" max="5628" width="14.140625" style="147" customWidth="1"/>
    <col min="5629" max="5629" width="14.42578125" style="147" bestFit="1" customWidth="1"/>
    <col min="5630" max="5880" width="9.140625" style="147"/>
    <col min="5881" max="5881" width="5.140625" style="147" customWidth="1"/>
    <col min="5882" max="5882" width="34.85546875" style="147" customWidth="1"/>
    <col min="5883" max="5883" width="2.28515625" style="147" customWidth="1"/>
    <col min="5884" max="5884" width="14.140625" style="147" customWidth="1"/>
    <col min="5885" max="5885" width="14.42578125" style="147" bestFit="1" customWidth="1"/>
    <col min="5886" max="6136" width="9.140625" style="147"/>
    <col min="6137" max="6137" width="5.140625" style="147" customWidth="1"/>
    <col min="6138" max="6138" width="34.85546875" style="147" customWidth="1"/>
    <col min="6139" max="6139" width="2.28515625" style="147" customWidth="1"/>
    <col min="6140" max="6140" width="14.140625" style="147" customWidth="1"/>
    <col min="6141" max="6141" width="14.42578125" style="147" bestFit="1" customWidth="1"/>
    <col min="6142" max="6392" width="9.140625" style="147"/>
    <col min="6393" max="6393" width="5.140625" style="147" customWidth="1"/>
    <col min="6394" max="6394" width="34.85546875" style="147" customWidth="1"/>
    <col min="6395" max="6395" width="2.28515625" style="147" customWidth="1"/>
    <col min="6396" max="6396" width="14.140625" style="147" customWidth="1"/>
    <col min="6397" max="6397" width="14.42578125" style="147" bestFit="1" customWidth="1"/>
    <col min="6398" max="6648" width="9.140625" style="147"/>
    <col min="6649" max="6649" width="5.140625" style="147" customWidth="1"/>
    <col min="6650" max="6650" width="34.85546875" style="147" customWidth="1"/>
    <col min="6651" max="6651" width="2.28515625" style="147" customWidth="1"/>
    <col min="6652" max="6652" width="14.140625" style="147" customWidth="1"/>
    <col min="6653" max="6653" width="14.42578125" style="147" bestFit="1" customWidth="1"/>
    <col min="6654" max="6904" width="9.140625" style="147"/>
    <col min="6905" max="6905" width="5.140625" style="147" customWidth="1"/>
    <col min="6906" max="6906" width="34.85546875" style="147" customWidth="1"/>
    <col min="6907" max="6907" width="2.28515625" style="147" customWidth="1"/>
    <col min="6908" max="6908" width="14.140625" style="147" customWidth="1"/>
    <col min="6909" max="6909" width="14.42578125" style="147" bestFit="1" customWidth="1"/>
    <col min="6910" max="7160" width="9.140625" style="147"/>
    <col min="7161" max="7161" width="5.140625" style="147" customWidth="1"/>
    <col min="7162" max="7162" width="34.85546875" style="147" customWidth="1"/>
    <col min="7163" max="7163" width="2.28515625" style="147" customWidth="1"/>
    <col min="7164" max="7164" width="14.140625" style="147" customWidth="1"/>
    <col min="7165" max="7165" width="14.42578125" style="147" bestFit="1" customWidth="1"/>
    <col min="7166" max="7416" width="9.140625" style="147"/>
    <col min="7417" max="7417" width="5.140625" style="147" customWidth="1"/>
    <col min="7418" max="7418" width="34.85546875" style="147" customWidth="1"/>
    <col min="7419" max="7419" width="2.28515625" style="147" customWidth="1"/>
    <col min="7420" max="7420" width="14.140625" style="147" customWidth="1"/>
    <col min="7421" max="7421" width="14.42578125" style="147" bestFit="1" customWidth="1"/>
    <col min="7422" max="7672" width="9.140625" style="147"/>
    <col min="7673" max="7673" width="5.140625" style="147" customWidth="1"/>
    <col min="7674" max="7674" width="34.85546875" style="147" customWidth="1"/>
    <col min="7675" max="7675" width="2.28515625" style="147" customWidth="1"/>
    <col min="7676" max="7676" width="14.140625" style="147" customWidth="1"/>
    <col min="7677" max="7677" width="14.42578125" style="147" bestFit="1" customWidth="1"/>
    <col min="7678" max="7928" width="9.140625" style="147"/>
    <col min="7929" max="7929" width="5.140625" style="147" customWidth="1"/>
    <col min="7930" max="7930" width="34.85546875" style="147" customWidth="1"/>
    <col min="7931" max="7931" width="2.28515625" style="147" customWidth="1"/>
    <col min="7932" max="7932" width="14.140625" style="147" customWidth="1"/>
    <col min="7933" max="7933" width="14.42578125" style="147" bestFit="1" customWidth="1"/>
    <col min="7934" max="8184" width="9.140625" style="147"/>
    <col min="8185" max="8185" width="5.140625" style="147" customWidth="1"/>
    <col min="8186" max="8186" width="34.85546875" style="147" customWidth="1"/>
    <col min="8187" max="8187" width="2.28515625" style="147" customWidth="1"/>
    <col min="8188" max="8188" width="14.140625" style="147" customWidth="1"/>
    <col min="8189" max="8189" width="14.42578125" style="147" bestFit="1" customWidth="1"/>
    <col min="8190" max="8440" width="9.140625" style="147"/>
    <col min="8441" max="8441" width="5.140625" style="147" customWidth="1"/>
    <col min="8442" max="8442" width="34.85546875" style="147" customWidth="1"/>
    <col min="8443" max="8443" width="2.28515625" style="147" customWidth="1"/>
    <col min="8444" max="8444" width="14.140625" style="147" customWidth="1"/>
    <col min="8445" max="8445" width="14.42578125" style="147" bestFit="1" customWidth="1"/>
    <col min="8446" max="8696" width="9.140625" style="147"/>
    <col min="8697" max="8697" width="5.140625" style="147" customWidth="1"/>
    <col min="8698" max="8698" width="34.85546875" style="147" customWidth="1"/>
    <col min="8699" max="8699" width="2.28515625" style="147" customWidth="1"/>
    <col min="8700" max="8700" width="14.140625" style="147" customWidth="1"/>
    <col min="8701" max="8701" width="14.42578125" style="147" bestFit="1" customWidth="1"/>
    <col min="8702" max="8952" width="9.140625" style="147"/>
    <col min="8953" max="8953" width="5.140625" style="147" customWidth="1"/>
    <col min="8954" max="8954" width="34.85546875" style="147" customWidth="1"/>
    <col min="8955" max="8955" width="2.28515625" style="147" customWidth="1"/>
    <col min="8956" max="8956" width="14.140625" style="147" customWidth="1"/>
    <col min="8957" max="8957" width="14.42578125" style="147" bestFit="1" customWidth="1"/>
    <col min="8958" max="9208" width="9.140625" style="147"/>
    <col min="9209" max="9209" width="5.140625" style="147" customWidth="1"/>
    <col min="9210" max="9210" width="34.85546875" style="147" customWidth="1"/>
    <col min="9211" max="9211" width="2.28515625" style="147" customWidth="1"/>
    <col min="9212" max="9212" width="14.140625" style="147" customWidth="1"/>
    <col min="9213" max="9213" width="14.42578125" style="147" bestFit="1" customWidth="1"/>
    <col min="9214" max="9464" width="9.140625" style="147"/>
    <col min="9465" max="9465" width="5.140625" style="147" customWidth="1"/>
    <col min="9466" max="9466" width="34.85546875" style="147" customWidth="1"/>
    <col min="9467" max="9467" width="2.28515625" style="147" customWidth="1"/>
    <col min="9468" max="9468" width="14.140625" style="147" customWidth="1"/>
    <col min="9469" max="9469" width="14.42578125" style="147" bestFit="1" customWidth="1"/>
    <col min="9470" max="9720" width="9.140625" style="147"/>
    <col min="9721" max="9721" width="5.140625" style="147" customWidth="1"/>
    <col min="9722" max="9722" width="34.85546875" style="147" customWidth="1"/>
    <col min="9723" max="9723" width="2.28515625" style="147" customWidth="1"/>
    <col min="9724" max="9724" width="14.140625" style="147" customWidth="1"/>
    <col min="9725" max="9725" width="14.42578125" style="147" bestFit="1" customWidth="1"/>
    <col min="9726" max="9976" width="9.140625" style="147"/>
    <col min="9977" max="9977" width="5.140625" style="147" customWidth="1"/>
    <col min="9978" max="9978" width="34.85546875" style="147" customWidth="1"/>
    <col min="9979" max="9979" width="2.28515625" style="147" customWidth="1"/>
    <col min="9980" max="9980" width="14.140625" style="147" customWidth="1"/>
    <col min="9981" max="9981" width="14.42578125" style="147" bestFit="1" customWidth="1"/>
    <col min="9982" max="10232" width="9.140625" style="147"/>
    <col min="10233" max="10233" width="5.140625" style="147" customWidth="1"/>
    <col min="10234" max="10234" width="34.85546875" style="147" customWidth="1"/>
    <col min="10235" max="10235" width="2.28515625" style="147" customWidth="1"/>
    <col min="10236" max="10236" width="14.140625" style="147" customWidth="1"/>
    <col min="10237" max="10237" width="14.42578125" style="147" bestFit="1" customWidth="1"/>
    <col min="10238" max="10488" width="9.140625" style="147"/>
    <col min="10489" max="10489" width="5.140625" style="147" customWidth="1"/>
    <col min="10490" max="10490" width="34.85546875" style="147" customWidth="1"/>
    <col min="10491" max="10491" width="2.28515625" style="147" customWidth="1"/>
    <col min="10492" max="10492" width="14.140625" style="147" customWidth="1"/>
    <col min="10493" max="10493" width="14.42578125" style="147" bestFit="1" customWidth="1"/>
    <col min="10494" max="10744" width="9.140625" style="147"/>
    <col min="10745" max="10745" width="5.140625" style="147" customWidth="1"/>
    <col min="10746" max="10746" width="34.85546875" style="147" customWidth="1"/>
    <col min="10747" max="10747" width="2.28515625" style="147" customWidth="1"/>
    <col min="10748" max="10748" width="14.140625" style="147" customWidth="1"/>
    <col min="10749" max="10749" width="14.42578125" style="147" bestFit="1" customWidth="1"/>
    <col min="10750" max="11000" width="9.140625" style="147"/>
    <col min="11001" max="11001" width="5.140625" style="147" customWidth="1"/>
    <col min="11002" max="11002" width="34.85546875" style="147" customWidth="1"/>
    <col min="11003" max="11003" width="2.28515625" style="147" customWidth="1"/>
    <col min="11004" max="11004" width="14.140625" style="147" customWidth="1"/>
    <col min="11005" max="11005" width="14.42578125" style="147" bestFit="1" customWidth="1"/>
    <col min="11006" max="11256" width="9.140625" style="147"/>
    <col min="11257" max="11257" width="5.140625" style="147" customWidth="1"/>
    <col min="11258" max="11258" width="34.85546875" style="147" customWidth="1"/>
    <col min="11259" max="11259" width="2.28515625" style="147" customWidth="1"/>
    <col min="11260" max="11260" width="14.140625" style="147" customWidth="1"/>
    <col min="11261" max="11261" width="14.42578125" style="147" bestFit="1" customWidth="1"/>
    <col min="11262" max="11512" width="9.140625" style="147"/>
    <col min="11513" max="11513" width="5.140625" style="147" customWidth="1"/>
    <col min="11514" max="11514" width="34.85546875" style="147" customWidth="1"/>
    <col min="11515" max="11515" width="2.28515625" style="147" customWidth="1"/>
    <col min="11516" max="11516" width="14.140625" style="147" customWidth="1"/>
    <col min="11517" max="11517" width="14.42578125" style="147" bestFit="1" customWidth="1"/>
    <col min="11518" max="11768" width="9.140625" style="147"/>
    <col min="11769" max="11769" width="5.140625" style="147" customWidth="1"/>
    <col min="11770" max="11770" width="34.85546875" style="147" customWidth="1"/>
    <col min="11771" max="11771" width="2.28515625" style="147" customWidth="1"/>
    <col min="11772" max="11772" width="14.140625" style="147" customWidth="1"/>
    <col min="11773" max="11773" width="14.42578125" style="147" bestFit="1" customWidth="1"/>
    <col min="11774" max="12024" width="9.140625" style="147"/>
    <col min="12025" max="12025" width="5.140625" style="147" customWidth="1"/>
    <col min="12026" max="12026" width="34.85546875" style="147" customWidth="1"/>
    <col min="12027" max="12027" width="2.28515625" style="147" customWidth="1"/>
    <col min="12028" max="12028" width="14.140625" style="147" customWidth="1"/>
    <col min="12029" max="12029" width="14.42578125" style="147" bestFit="1" customWidth="1"/>
    <col min="12030" max="12280" width="9.140625" style="147"/>
    <col min="12281" max="12281" width="5.140625" style="147" customWidth="1"/>
    <col min="12282" max="12282" width="34.85546875" style="147" customWidth="1"/>
    <col min="12283" max="12283" width="2.28515625" style="147" customWidth="1"/>
    <col min="12284" max="12284" width="14.140625" style="147" customWidth="1"/>
    <col min="12285" max="12285" width="14.42578125" style="147" bestFit="1" customWidth="1"/>
    <col min="12286" max="12536" width="9.140625" style="147"/>
    <col min="12537" max="12537" width="5.140625" style="147" customWidth="1"/>
    <col min="12538" max="12538" width="34.85546875" style="147" customWidth="1"/>
    <col min="12539" max="12539" width="2.28515625" style="147" customWidth="1"/>
    <col min="12540" max="12540" width="14.140625" style="147" customWidth="1"/>
    <col min="12541" max="12541" width="14.42578125" style="147" bestFit="1" customWidth="1"/>
    <col min="12542" max="12792" width="9.140625" style="147"/>
    <col min="12793" max="12793" width="5.140625" style="147" customWidth="1"/>
    <col min="12794" max="12794" width="34.85546875" style="147" customWidth="1"/>
    <col min="12795" max="12795" width="2.28515625" style="147" customWidth="1"/>
    <col min="12796" max="12796" width="14.140625" style="147" customWidth="1"/>
    <col min="12797" max="12797" width="14.42578125" style="147" bestFit="1" customWidth="1"/>
    <col min="12798" max="13048" width="9.140625" style="147"/>
    <col min="13049" max="13049" width="5.140625" style="147" customWidth="1"/>
    <col min="13050" max="13050" width="34.85546875" style="147" customWidth="1"/>
    <col min="13051" max="13051" width="2.28515625" style="147" customWidth="1"/>
    <col min="13052" max="13052" width="14.140625" style="147" customWidth="1"/>
    <col min="13053" max="13053" width="14.42578125" style="147" bestFit="1" customWidth="1"/>
    <col min="13054" max="13304" width="9.140625" style="147"/>
    <col min="13305" max="13305" width="5.140625" style="147" customWidth="1"/>
    <col min="13306" max="13306" width="34.85546875" style="147" customWidth="1"/>
    <col min="13307" max="13307" width="2.28515625" style="147" customWidth="1"/>
    <col min="13308" max="13308" width="14.140625" style="147" customWidth="1"/>
    <col min="13309" max="13309" width="14.42578125" style="147" bestFit="1" customWidth="1"/>
    <col min="13310" max="13560" width="9.140625" style="147"/>
    <col min="13561" max="13561" width="5.140625" style="147" customWidth="1"/>
    <col min="13562" max="13562" width="34.85546875" style="147" customWidth="1"/>
    <col min="13563" max="13563" width="2.28515625" style="147" customWidth="1"/>
    <col min="13564" max="13564" width="14.140625" style="147" customWidth="1"/>
    <col min="13565" max="13565" width="14.42578125" style="147" bestFit="1" customWidth="1"/>
    <col min="13566" max="13816" width="9.140625" style="147"/>
    <col min="13817" max="13817" width="5.140625" style="147" customWidth="1"/>
    <col min="13818" max="13818" width="34.85546875" style="147" customWidth="1"/>
    <col min="13819" max="13819" width="2.28515625" style="147" customWidth="1"/>
    <col min="13820" max="13820" width="14.140625" style="147" customWidth="1"/>
    <col min="13821" max="13821" width="14.42578125" style="147" bestFit="1" customWidth="1"/>
    <col min="13822" max="14072" width="9.140625" style="147"/>
    <col min="14073" max="14073" width="5.140625" style="147" customWidth="1"/>
    <col min="14074" max="14074" width="34.85546875" style="147" customWidth="1"/>
    <col min="14075" max="14075" width="2.28515625" style="147" customWidth="1"/>
    <col min="14076" max="14076" width="14.140625" style="147" customWidth="1"/>
    <col min="14077" max="14077" width="14.42578125" style="147" bestFit="1" customWidth="1"/>
    <col min="14078" max="14328" width="9.140625" style="147"/>
    <col min="14329" max="14329" width="5.140625" style="147" customWidth="1"/>
    <col min="14330" max="14330" width="34.85546875" style="147" customWidth="1"/>
    <col min="14331" max="14331" width="2.28515625" style="147" customWidth="1"/>
    <col min="14332" max="14332" width="14.140625" style="147" customWidth="1"/>
    <col min="14333" max="14333" width="14.42578125" style="147" bestFit="1" customWidth="1"/>
    <col min="14334" max="14584" width="9.140625" style="147"/>
    <col min="14585" max="14585" width="5.140625" style="147" customWidth="1"/>
    <col min="14586" max="14586" width="34.85546875" style="147" customWidth="1"/>
    <col min="14587" max="14587" width="2.28515625" style="147" customWidth="1"/>
    <col min="14588" max="14588" width="14.140625" style="147" customWidth="1"/>
    <col min="14589" max="14589" width="14.42578125" style="147" bestFit="1" customWidth="1"/>
    <col min="14590" max="14840" width="9.140625" style="147"/>
    <col min="14841" max="14841" width="5.140625" style="147" customWidth="1"/>
    <col min="14842" max="14842" width="34.85546875" style="147" customWidth="1"/>
    <col min="14843" max="14843" width="2.28515625" style="147" customWidth="1"/>
    <col min="14844" max="14844" width="14.140625" style="147" customWidth="1"/>
    <col min="14845" max="14845" width="14.42578125" style="147" bestFit="1" customWidth="1"/>
    <col min="14846" max="15096" width="9.140625" style="147"/>
    <col min="15097" max="15097" width="5.140625" style="147" customWidth="1"/>
    <col min="15098" max="15098" width="34.85546875" style="147" customWidth="1"/>
    <col min="15099" max="15099" width="2.28515625" style="147" customWidth="1"/>
    <col min="15100" max="15100" width="14.140625" style="147" customWidth="1"/>
    <col min="15101" max="15101" width="14.42578125" style="147" bestFit="1" customWidth="1"/>
    <col min="15102" max="15352" width="9.140625" style="147"/>
    <col min="15353" max="15353" width="5.140625" style="147" customWidth="1"/>
    <col min="15354" max="15354" width="34.85546875" style="147" customWidth="1"/>
    <col min="15355" max="15355" width="2.28515625" style="147" customWidth="1"/>
    <col min="15356" max="15356" width="14.140625" style="147" customWidth="1"/>
    <col min="15357" max="15357" width="14.42578125" style="147" bestFit="1" customWidth="1"/>
    <col min="15358" max="15608" width="9.140625" style="147"/>
    <col min="15609" max="15609" width="5.140625" style="147" customWidth="1"/>
    <col min="15610" max="15610" width="34.85546875" style="147" customWidth="1"/>
    <col min="15611" max="15611" width="2.28515625" style="147" customWidth="1"/>
    <col min="15612" max="15612" width="14.140625" style="147" customWidth="1"/>
    <col min="15613" max="15613" width="14.42578125" style="147" bestFit="1" customWidth="1"/>
    <col min="15614" max="15864" width="9.140625" style="147"/>
    <col min="15865" max="15865" width="5.140625" style="147" customWidth="1"/>
    <col min="15866" max="15866" width="34.85546875" style="147" customWidth="1"/>
    <col min="15867" max="15867" width="2.28515625" style="147" customWidth="1"/>
    <col min="15868" max="15868" width="14.140625" style="147" customWidth="1"/>
    <col min="15869" max="15869" width="14.42578125" style="147" bestFit="1" customWidth="1"/>
    <col min="15870" max="16120" width="9.140625" style="147"/>
    <col min="16121" max="16121" width="5.140625" style="147" customWidth="1"/>
    <col min="16122" max="16122" width="34.85546875" style="147" customWidth="1"/>
    <col min="16123" max="16123" width="2.28515625" style="147" customWidth="1"/>
    <col min="16124" max="16124" width="14.140625" style="147" customWidth="1"/>
    <col min="16125" max="16125" width="14.42578125" style="147" bestFit="1" customWidth="1"/>
    <col min="16126" max="16384" width="9.140625" style="147"/>
  </cols>
  <sheetData>
    <row r="1" spans="1:5" x14ac:dyDescent="0.2">
      <c r="B1" s="372" t="s">
        <v>599</v>
      </c>
      <c r="C1" s="372"/>
      <c r="D1" s="372"/>
      <c r="E1" s="372"/>
    </row>
    <row r="2" spans="1:5" x14ac:dyDescent="0.2">
      <c r="B2" s="331" t="s">
        <v>686</v>
      </c>
      <c r="C2" s="331"/>
      <c r="D2" s="331"/>
      <c r="E2" s="331"/>
    </row>
    <row r="3" spans="1:5" x14ac:dyDescent="0.2">
      <c r="B3" s="331" t="s">
        <v>475</v>
      </c>
      <c r="C3" s="331"/>
      <c r="D3" s="331"/>
      <c r="E3" s="331"/>
    </row>
    <row r="4" spans="1:5" x14ac:dyDescent="0.2">
      <c r="B4" s="331" t="s">
        <v>476</v>
      </c>
      <c r="C4" s="331"/>
      <c r="D4" s="331"/>
      <c r="E4" s="331"/>
    </row>
    <row r="5" spans="1:5" x14ac:dyDescent="0.2">
      <c r="B5" s="331" t="s">
        <v>911</v>
      </c>
      <c r="C5" s="331"/>
      <c r="D5" s="331"/>
      <c r="E5" s="331"/>
    </row>
    <row r="6" spans="1:5" ht="12.75" customHeight="1" x14ac:dyDescent="0.2">
      <c r="B6" s="331" t="s">
        <v>477</v>
      </c>
      <c r="C6" s="331"/>
      <c r="D6" s="331"/>
      <c r="E6" s="331"/>
    </row>
    <row r="7" spans="1:5" ht="12.75" customHeight="1" x14ac:dyDescent="0.2">
      <c r="B7" s="365" t="s">
        <v>476</v>
      </c>
      <c r="C7" s="365"/>
      <c r="D7" s="365"/>
      <c r="E7" s="365"/>
    </row>
    <row r="8" spans="1:5" ht="12.75" customHeight="1" x14ac:dyDescent="0.2">
      <c r="B8" s="331" t="s">
        <v>733</v>
      </c>
      <c r="C8" s="331"/>
      <c r="D8" s="331"/>
      <c r="E8" s="331"/>
    </row>
    <row r="9" spans="1:5" x14ac:dyDescent="0.2">
      <c r="B9" s="363"/>
      <c r="C9" s="363"/>
      <c r="D9" s="363"/>
      <c r="E9" s="363"/>
    </row>
    <row r="10" spans="1:5" x14ac:dyDescent="0.2">
      <c r="A10" s="366" t="s">
        <v>491</v>
      </c>
      <c r="B10" s="366"/>
      <c r="C10" s="366"/>
      <c r="D10" s="366"/>
      <c r="E10" s="366"/>
    </row>
    <row r="11" spans="1:5" s="168" customFormat="1" ht="41.25" customHeight="1" x14ac:dyDescent="0.2">
      <c r="A11" s="378" t="s">
        <v>735</v>
      </c>
      <c r="B11" s="378"/>
      <c r="C11" s="378"/>
      <c r="D11" s="378"/>
      <c r="E11" s="378"/>
    </row>
    <row r="12" spans="1:5" x14ac:dyDescent="0.2">
      <c r="C12" s="157"/>
      <c r="D12" s="371" t="s">
        <v>478</v>
      </c>
      <c r="E12" s="371"/>
    </row>
    <row r="13" spans="1:5" x14ac:dyDescent="0.2">
      <c r="A13" s="370" t="s">
        <v>448</v>
      </c>
      <c r="B13" s="370" t="s">
        <v>479</v>
      </c>
      <c r="C13" s="370"/>
      <c r="D13" s="377" t="s">
        <v>92</v>
      </c>
      <c r="E13" s="377"/>
    </row>
    <row r="14" spans="1:5" s="151" customFormat="1" ht="12.75" customHeight="1" x14ac:dyDescent="0.2">
      <c r="A14" s="370"/>
      <c r="B14" s="370"/>
      <c r="C14" s="370"/>
      <c r="D14" s="50" t="s">
        <v>503</v>
      </c>
      <c r="E14" s="50" t="s">
        <v>736</v>
      </c>
    </row>
    <row r="15" spans="1:5" hidden="1" x14ac:dyDescent="0.2">
      <c r="A15" s="175" t="s">
        <v>499</v>
      </c>
      <c r="B15" s="373" t="s">
        <v>501</v>
      </c>
      <c r="C15" s="374"/>
      <c r="D15" s="177">
        <v>0</v>
      </c>
      <c r="E15" s="177">
        <v>0</v>
      </c>
    </row>
    <row r="16" spans="1:5" x14ac:dyDescent="0.2">
      <c r="A16" s="152">
        <v>1</v>
      </c>
      <c r="B16" s="373" t="s">
        <v>480</v>
      </c>
      <c r="C16" s="374"/>
      <c r="D16" s="176">
        <f>2831.7+959.45</f>
        <v>3791.1499999999996</v>
      </c>
      <c r="E16" s="176">
        <f>2862.5+970.75</f>
        <v>3833.25</v>
      </c>
    </row>
    <row r="17" spans="1:5" x14ac:dyDescent="0.2">
      <c r="A17" s="152">
        <v>2</v>
      </c>
      <c r="B17" s="373" t="s">
        <v>481</v>
      </c>
      <c r="C17" s="374"/>
      <c r="D17" s="176">
        <f>1813.2+959.45</f>
        <v>2772.65</v>
      </c>
      <c r="E17" s="176">
        <f>1832.9+970.75</f>
        <v>2803.65</v>
      </c>
    </row>
    <row r="18" spans="1:5" x14ac:dyDescent="0.2">
      <c r="A18" s="152">
        <v>3</v>
      </c>
      <c r="B18" s="373" t="s">
        <v>482</v>
      </c>
      <c r="C18" s="374"/>
      <c r="D18" s="176">
        <f>2450.9+959.45</f>
        <v>3410.3500000000004</v>
      </c>
      <c r="E18" s="176">
        <f>2477.6+970.75</f>
        <v>3448.35</v>
      </c>
    </row>
    <row r="19" spans="1:5" x14ac:dyDescent="0.2">
      <c r="A19" s="152">
        <v>4</v>
      </c>
      <c r="B19" s="373" t="s">
        <v>483</v>
      </c>
      <c r="C19" s="374"/>
      <c r="D19" s="176">
        <f>2020.1+959.45</f>
        <v>2979.55</v>
      </c>
      <c r="E19" s="176">
        <f>1825.9+970.75</f>
        <v>2796.65</v>
      </c>
    </row>
    <row r="20" spans="1:5" x14ac:dyDescent="0.2">
      <c r="A20" s="152">
        <v>5</v>
      </c>
      <c r="B20" s="373" t="s">
        <v>484</v>
      </c>
      <c r="C20" s="374"/>
      <c r="D20" s="176">
        <f>2964.8+959.45</f>
        <v>3924.25</v>
      </c>
      <c r="E20" s="176">
        <f>2997+970.75</f>
        <v>3967.75</v>
      </c>
    </row>
    <row r="21" spans="1:5" x14ac:dyDescent="0.2">
      <c r="A21" s="152">
        <v>6</v>
      </c>
      <c r="B21" s="373" t="s">
        <v>485</v>
      </c>
      <c r="C21" s="374"/>
      <c r="D21" s="176">
        <f>1566.8+959.45</f>
        <v>2526.25</v>
      </c>
      <c r="E21" s="176">
        <f>1583.8+970.75</f>
        <v>2554.5500000000002</v>
      </c>
    </row>
    <row r="22" spans="1:5" x14ac:dyDescent="0.2">
      <c r="A22" s="153"/>
      <c r="B22" s="375" t="s">
        <v>492</v>
      </c>
      <c r="C22" s="376"/>
      <c r="D22" s="198">
        <f>SUM(D15:D21)</f>
        <v>19404.2</v>
      </c>
      <c r="E22" s="198">
        <f>SUM(E15:E21)</f>
        <v>19404.2</v>
      </c>
    </row>
    <row r="23" spans="1:5" hidden="1" x14ac:dyDescent="0.2">
      <c r="D23" s="172" t="e">
        <f>+D22/C22%</f>
        <v>#DIV/0!</v>
      </c>
      <c r="E23" s="172">
        <f>+E22/D22%</f>
        <v>100</v>
      </c>
    </row>
    <row r="24" spans="1:5" hidden="1" x14ac:dyDescent="0.2">
      <c r="D24" s="147">
        <f>219+14010</f>
        <v>14229</v>
      </c>
      <c r="E24" s="147">
        <f>14977+180</f>
        <v>15157</v>
      </c>
    </row>
    <row r="25" spans="1:5" hidden="1" x14ac:dyDescent="0.2">
      <c r="D25" s="147">
        <f>+D24-D22</f>
        <v>-5175.2000000000007</v>
      </c>
      <c r="E25" s="147">
        <f>+E24-E22</f>
        <v>-4247.2000000000007</v>
      </c>
    </row>
  </sheetData>
  <mergeCells count="23">
    <mergeCell ref="A13:A14"/>
    <mergeCell ref="B13:C14"/>
    <mergeCell ref="D13:E13"/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A10:E10"/>
    <mergeCell ref="A11:E11"/>
    <mergeCell ref="B21:C21"/>
    <mergeCell ref="B22:C22"/>
    <mergeCell ref="D12:E12"/>
    <mergeCell ref="B15:C15"/>
    <mergeCell ref="B16:C16"/>
    <mergeCell ref="B17:C17"/>
    <mergeCell ref="B18:C18"/>
    <mergeCell ref="B19:C19"/>
    <mergeCell ref="B20:C20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1"/>
  <sheetViews>
    <sheetView zoomScaleNormal="100" workbookViewId="0">
      <selection activeCell="E11" sqref="E11"/>
    </sheetView>
  </sheetViews>
  <sheetFormatPr defaultRowHeight="12.75" x14ac:dyDescent="0.2"/>
  <cols>
    <col min="1" max="1" width="5.140625" style="147" customWidth="1"/>
    <col min="2" max="2" width="33.7109375" style="147" customWidth="1"/>
    <col min="3" max="3" width="14.140625" style="147" customWidth="1"/>
    <col min="4" max="4" width="21.140625" style="147" customWidth="1"/>
    <col min="5" max="5" width="14.28515625" style="147" customWidth="1"/>
    <col min="6" max="255" width="9.140625" style="147"/>
    <col min="256" max="256" width="5.140625" style="147" customWidth="1"/>
    <col min="257" max="257" width="33.7109375" style="147" customWidth="1"/>
    <col min="258" max="258" width="14.140625" style="147" customWidth="1"/>
    <col min="259" max="259" width="21.140625" style="147" customWidth="1"/>
    <col min="260" max="261" width="14.28515625" style="147" customWidth="1"/>
    <col min="262" max="511" width="9.140625" style="147"/>
    <col min="512" max="512" width="5.140625" style="147" customWidth="1"/>
    <col min="513" max="513" width="33.7109375" style="147" customWidth="1"/>
    <col min="514" max="514" width="14.140625" style="147" customWidth="1"/>
    <col min="515" max="515" width="21.140625" style="147" customWidth="1"/>
    <col min="516" max="517" width="14.28515625" style="147" customWidth="1"/>
    <col min="518" max="767" width="9.140625" style="147"/>
    <col min="768" max="768" width="5.140625" style="147" customWidth="1"/>
    <col min="769" max="769" width="33.7109375" style="147" customWidth="1"/>
    <col min="770" max="770" width="14.140625" style="147" customWidth="1"/>
    <col min="771" max="771" width="21.140625" style="147" customWidth="1"/>
    <col min="772" max="773" width="14.28515625" style="147" customWidth="1"/>
    <col min="774" max="1023" width="9.140625" style="147"/>
    <col min="1024" max="1024" width="5.140625" style="147" customWidth="1"/>
    <col min="1025" max="1025" width="33.7109375" style="147" customWidth="1"/>
    <col min="1026" max="1026" width="14.140625" style="147" customWidth="1"/>
    <col min="1027" max="1027" width="21.140625" style="147" customWidth="1"/>
    <col min="1028" max="1029" width="14.28515625" style="147" customWidth="1"/>
    <col min="1030" max="1279" width="9.140625" style="147"/>
    <col min="1280" max="1280" width="5.140625" style="147" customWidth="1"/>
    <col min="1281" max="1281" width="33.7109375" style="147" customWidth="1"/>
    <col min="1282" max="1282" width="14.140625" style="147" customWidth="1"/>
    <col min="1283" max="1283" width="21.140625" style="147" customWidth="1"/>
    <col min="1284" max="1285" width="14.28515625" style="147" customWidth="1"/>
    <col min="1286" max="1535" width="9.140625" style="147"/>
    <col min="1536" max="1536" width="5.140625" style="147" customWidth="1"/>
    <col min="1537" max="1537" width="33.7109375" style="147" customWidth="1"/>
    <col min="1538" max="1538" width="14.140625" style="147" customWidth="1"/>
    <col min="1539" max="1539" width="21.140625" style="147" customWidth="1"/>
    <col min="1540" max="1541" width="14.28515625" style="147" customWidth="1"/>
    <col min="1542" max="1791" width="9.140625" style="147"/>
    <col min="1792" max="1792" width="5.140625" style="147" customWidth="1"/>
    <col min="1793" max="1793" width="33.7109375" style="147" customWidth="1"/>
    <col min="1794" max="1794" width="14.140625" style="147" customWidth="1"/>
    <col min="1795" max="1795" width="21.140625" style="147" customWidth="1"/>
    <col min="1796" max="1797" width="14.28515625" style="147" customWidth="1"/>
    <col min="1798" max="2047" width="9.140625" style="147"/>
    <col min="2048" max="2048" width="5.140625" style="147" customWidth="1"/>
    <col min="2049" max="2049" width="33.7109375" style="147" customWidth="1"/>
    <col min="2050" max="2050" width="14.140625" style="147" customWidth="1"/>
    <col min="2051" max="2051" width="21.140625" style="147" customWidth="1"/>
    <col min="2052" max="2053" width="14.28515625" style="147" customWidth="1"/>
    <col min="2054" max="2303" width="9.140625" style="147"/>
    <col min="2304" max="2304" width="5.140625" style="147" customWidth="1"/>
    <col min="2305" max="2305" width="33.7109375" style="147" customWidth="1"/>
    <col min="2306" max="2306" width="14.140625" style="147" customWidth="1"/>
    <col min="2307" max="2307" width="21.140625" style="147" customWidth="1"/>
    <col min="2308" max="2309" width="14.28515625" style="147" customWidth="1"/>
    <col min="2310" max="2559" width="9.140625" style="147"/>
    <col min="2560" max="2560" width="5.140625" style="147" customWidth="1"/>
    <col min="2561" max="2561" width="33.7109375" style="147" customWidth="1"/>
    <col min="2562" max="2562" width="14.140625" style="147" customWidth="1"/>
    <col min="2563" max="2563" width="21.140625" style="147" customWidth="1"/>
    <col min="2564" max="2565" width="14.28515625" style="147" customWidth="1"/>
    <col min="2566" max="2815" width="9.140625" style="147"/>
    <col min="2816" max="2816" width="5.140625" style="147" customWidth="1"/>
    <col min="2817" max="2817" width="33.7109375" style="147" customWidth="1"/>
    <col min="2818" max="2818" width="14.140625" style="147" customWidth="1"/>
    <col min="2819" max="2819" width="21.140625" style="147" customWidth="1"/>
    <col min="2820" max="2821" width="14.28515625" style="147" customWidth="1"/>
    <col min="2822" max="3071" width="9.140625" style="147"/>
    <col min="3072" max="3072" width="5.140625" style="147" customWidth="1"/>
    <col min="3073" max="3073" width="33.7109375" style="147" customWidth="1"/>
    <col min="3074" max="3074" width="14.140625" style="147" customWidth="1"/>
    <col min="3075" max="3075" width="21.140625" style="147" customWidth="1"/>
    <col min="3076" max="3077" width="14.28515625" style="147" customWidth="1"/>
    <col min="3078" max="3327" width="9.140625" style="147"/>
    <col min="3328" max="3328" width="5.140625" style="147" customWidth="1"/>
    <col min="3329" max="3329" width="33.7109375" style="147" customWidth="1"/>
    <col min="3330" max="3330" width="14.140625" style="147" customWidth="1"/>
    <col min="3331" max="3331" width="21.140625" style="147" customWidth="1"/>
    <col min="3332" max="3333" width="14.28515625" style="147" customWidth="1"/>
    <col min="3334" max="3583" width="9.140625" style="147"/>
    <col min="3584" max="3584" width="5.140625" style="147" customWidth="1"/>
    <col min="3585" max="3585" width="33.7109375" style="147" customWidth="1"/>
    <col min="3586" max="3586" width="14.140625" style="147" customWidth="1"/>
    <col min="3587" max="3587" width="21.140625" style="147" customWidth="1"/>
    <col min="3588" max="3589" width="14.28515625" style="147" customWidth="1"/>
    <col min="3590" max="3839" width="9.140625" style="147"/>
    <col min="3840" max="3840" width="5.140625" style="147" customWidth="1"/>
    <col min="3841" max="3841" width="33.7109375" style="147" customWidth="1"/>
    <col min="3842" max="3842" width="14.140625" style="147" customWidth="1"/>
    <col min="3843" max="3843" width="21.140625" style="147" customWidth="1"/>
    <col min="3844" max="3845" width="14.28515625" style="147" customWidth="1"/>
    <col min="3846" max="4095" width="9.140625" style="147"/>
    <col min="4096" max="4096" width="5.140625" style="147" customWidth="1"/>
    <col min="4097" max="4097" width="33.7109375" style="147" customWidth="1"/>
    <col min="4098" max="4098" width="14.140625" style="147" customWidth="1"/>
    <col min="4099" max="4099" width="21.140625" style="147" customWidth="1"/>
    <col min="4100" max="4101" width="14.28515625" style="147" customWidth="1"/>
    <col min="4102" max="4351" width="9.140625" style="147"/>
    <col min="4352" max="4352" width="5.140625" style="147" customWidth="1"/>
    <col min="4353" max="4353" width="33.7109375" style="147" customWidth="1"/>
    <col min="4354" max="4354" width="14.140625" style="147" customWidth="1"/>
    <col min="4355" max="4355" width="21.140625" style="147" customWidth="1"/>
    <col min="4356" max="4357" width="14.28515625" style="147" customWidth="1"/>
    <col min="4358" max="4607" width="9.140625" style="147"/>
    <col min="4608" max="4608" width="5.140625" style="147" customWidth="1"/>
    <col min="4609" max="4609" width="33.7109375" style="147" customWidth="1"/>
    <col min="4610" max="4610" width="14.140625" style="147" customWidth="1"/>
    <col min="4611" max="4611" width="21.140625" style="147" customWidth="1"/>
    <col min="4612" max="4613" width="14.28515625" style="147" customWidth="1"/>
    <col min="4614" max="4863" width="9.140625" style="147"/>
    <col min="4864" max="4864" width="5.140625" style="147" customWidth="1"/>
    <col min="4865" max="4865" width="33.7109375" style="147" customWidth="1"/>
    <col min="4866" max="4866" width="14.140625" style="147" customWidth="1"/>
    <col min="4867" max="4867" width="21.140625" style="147" customWidth="1"/>
    <col min="4868" max="4869" width="14.28515625" style="147" customWidth="1"/>
    <col min="4870" max="5119" width="9.140625" style="147"/>
    <col min="5120" max="5120" width="5.140625" style="147" customWidth="1"/>
    <col min="5121" max="5121" width="33.7109375" style="147" customWidth="1"/>
    <col min="5122" max="5122" width="14.140625" style="147" customWidth="1"/>
    <col min="5123" max="5123" width="21.140625" style="147" customWidth="1"/>
    <col min="5124" max="5125" width="14.28515625" style="147" customWidth="1"/>
    <col min="5126" max="5375" width="9.140625" style="147"/>
    <col min="5376" max="5376" width="5.140625" style="147" customWidth="1"/>
    <col min="5377" max="5377" width="33.7109375" style="147" customWidth="1"/>
    <col min="5378" max="5378" width="14.140625" style="147" customWidth="1"/>
    <col min="5379" max="5379" width="21.140625" style="147" customWidth="1"/>
    <col min="5380" max="5381" width="14.28515625" style="147" customWidth="1"/>
    <col min="5382" max="5631" width="9.140625" style="147"/>
    <col min="5632" max="5632" width="5.140625" style="147" customWidth="1"/>
    <col min="5633" max="5633" width="33.7109375" style="147" customWidth="1"/>
    <col min="5634" max="5634" width="14.140625" style="147" customWidth="1"/>
    <col min="5635" max="5635" width="21.140625" style="147" customWidth="1"/>
    <col min="5636" max="5637" width="14.28515625" style="147" customWidth="1"/>
    <col min="5638" max="5887" width="9.140625" style="147"/>
    <col min="5888" max="5888" width="5.140625" style="147" customWidth="1"/>
    <col min="5889" max="5889" width="33.7109375" style="147" customWidth="1"/>
    <col min="5890" max="5890" width="14.140625" style="147" customWidth="1"/>
    <col min="5891" max="5891" width="21.140625" style="147" customWidth="1"/>
    <col min="5892" max="5893" width="14.28515625" style="147" customWidth="1"/>
    <col min="5894" max="6143" width="9.140625" style="147"/>
    <col min="6144" max="6144" width="5.140625" style="147" customWidth="1"/>
    <col min="6145" max="6145" width="33.7109375" style="147" customWidth="1"/>
    <col min="6146" max="6146" width="14.140625" style="147" customWidth="1"/>
    <col min="6147" max="6147" width="21.140625" style="147" customWidth="1"/>
    <col min="6148" max="6149" width="14.28515625" style="147" customWidth="1"/>
    <col min="6150" max="6399" width="9.140625" style="147"/>
    <col min="6400" max="6400" width="5.140625" style="147" customWidth="1"/>
    <col min="6401" max="6401" width="33.7109375" style="147" customWidth="1"/>
    <col min="6402" max="6402" width="14.140625" style="147" customWidth="1"/>
    <col min="6403" max="6403" width="21.140625" style="147" customWidth="1"/>
    <col min="6404" max="6405" width="14.28515625" style="147" customWidth="1"/>
    <col min="6406" max="6655" width="9.140625" style="147"/>
    <col min="6656" max="6656" width="5.140625" style="147" customWidth="1"/>
    <col min="6657" max="6657" width="33.7109375" style="147" customWidth="1"/>
    <col min="6658" max="6658" width="14.140625" style="147" customWidth="1"/>
    <col min="6659" max="6659" width="21.140625" style="147" customWidth="1"/>
    <col min="6660" max="6661" width="14.28515625" style="147" customWidth="1"/>
    <col min="6662" max="6911" width="9.140625" style="147"/>
    <col min="6912" max="6912" width="5.140625" style="147" customWidth="1"/>
    <col min="6913" max="6913" width="33.7109375" style="147" customWidth="1"/>
    <col min="6914" max="6914" width="14.140625" style="147" customWidth="1"/>
    <col min="6915" max="6915" width="21.140625" style="147" customWidth="1"/>
    <col min="6916" max="6917" width="14.28515625" style="147" customWidth="1"/>
    <col min="6918" max="7167" width="9.140625" style="147"/>
    <col min="7168" max="7168" width="5.140625" style="147" customWidth="1"/>
    <col min="7169" max="7169" width="33.7109375" style="147" customWidth="1"/>
    <col min="7170" max="7170" width="14.140625" style="147" customWidth="1"/>
    <col min="7171" max="7171" width="21.140625" style="147" customWidth="1"/>
    <col min="7172" max="7173" width="14.28515625" style="147" customWidth="1"/>
    <col min="7174" max="7423" width="9.140625" style="147"/>
    <col min="7424" max="7424" width="5.140625" style="147" customWidth="1"/>
    <col min="7425" max="7425" width="33.7109375" style="147" customWidth="1"/>
    <col min="7426" max="7426" width="14.140625" style="147" customWidth="1"/>
    <col min="7427" max="7427" width="21.140625" style="147" customWidth="1"/>
    <col min="7428" max="7429" width="14.28515625" style="147" customWidth="1"/>
    <col min="7430" max="7679" width="9.140625" style="147"/>
    <col min="7680" max="7680" width="5.140625" style="147" customWidth="1"/>
    <col min="7681" max="7681" width="33.7109375" style="147" customWidth="1"/>
    <col min="7682" max="7682" width="14.140625" style="147" customWidth="1"/>
    <col min="7683" max="7683" width="21.140625" style="147" customWidth="1"/>
    <col min="7684" max="7685" width="14.28515625" style="147" customWidth="1"/>
    <col min="7686" max="7935" width="9.140625" style="147"/>
    <col min="7936" max="7936" width="5.140625" style="147" customWidth="1"/>
    <col min="7937" max="7937" width="33.7109375" style="147" customWidth="1"/>
    <col min="7938" max="7938" width="14.140625" style="147" customWidth="1"/>
    <col min="7939" max="7939" width="21.140625" style="147" customWidth="1"/>
    <col min="7940" max="7941" width="14.28515625" style="147" customWidth="1"/>
    <col min="7942" max="8191" width="9.140625" style="147"/>
    <col min="8192" max="8192" width="5.140625" style="147" customWidth="1"/>
    <col min="8193" max="8193" width="33.7109375" style="147" customWidth="1"/>
    <col min="8194" max="8194" width="14.140625" style="147" customWidth="1"/>
    <col min="8195" max="8195" width="21.140625" style="147" customWidth="1"/>
    <col min="8196" max="8197" width="14.28515625" style="147" customWidth="1"/>
    <col min="8198" max="8447" width="9.140625" style="147"/>
    <col min="8448" max="8448" width="5.140625" style="147" customWidth="1"/>
    <col min="8449" max="8449" width="33.7109375" style="147" customWidth="1"/>
    <col min="8450" max="8450" width="14.140625" style="147" customWidth="1"/>
    <col min="8451" max="8451" width="21.140625" style="147" customWidth="1"/>
    <col min="8452" max="8453" width="14.28515625" style="147" customWidth="1"/>
    <col min="8454" max="8703" width="9.140625" style="147"/>
    <col min="8704" max="8704" width="5.140625" style="147" customWidth="1"/>
    <col min="8705" max="8705" width="33.7109375" style="147" customWidth="1"/>
    <col min="8706" max="8706" width="14.140625" style="147" customWidth="1"/>
    <col min="8707" max="8707" width="21.140625" style="147" customWidth="1"/>
    <col min="8708" max="8709" width="14.28515625" style="147" customWidth="1"/>
    <col min="8710" max="8959" width="9.140625" style="147"/>
    <col min="8960" max="8960" width="5.140625" style="147" customWidth="1"/>
    <col min="8961" max="8961" width="33.7109375" style="147" customWidth="1"/>
    <col min="8962" max="8962" width="14.140625" style="147" customWidth="1"/>
    <col min="8963" max="8963" width="21.140625" style="147" customWidth="1"/>
    <col min="8964" max="8965" width="14.28515625" style="147" customWidth="1"/>
    <col min="8966" max="9215" width="9.140625" style="147"/>
    <col min="9216" max="9216" width="5.140625" style="147" customWidth="1"/>
    <col min="9217" max="9217" width="33.7109375" style="147" customWidth="1"/>
    <col min="9218" max="9218" width="14.140625" style="147" customWidth="1"/>
    <col min="9219" max="9219" width="21.140625" style="147" customWidth="1"/>
    <col min="9220" max="9221" width="14.28515625" style="147" customWidth="1"/>
    <col min="9222" max="9471" width="9.140625" style="147"/>
    <col min="9472" max="9472" width="5.140625" style="147" customWidth="1"/>
    <col min="9473" max="9473" width="33.7109375" style="147" customWidth="1"/>
    <col min="9474" max="9474" width="14.140625" style="147" customWidth="1"/>
    <col min="9475" max="9475" width="21.140625" style="147" customWidth="1"/>
    <col min="9476" max="9477" width="14.28515625" style="147" customWidth="1"/>
    <col min="9478" max="9727" width="9.140625" style="147"/>
    <col min="9728" max="9728" width="5.140625" style="147" customWidth="1"/>
    <col min="9729" max="9729" width="33.7109375" style="147" customWidth="1"/>
    <col min="9730" max="9730" width="14.140625" style="147" customWidth="1"/>
    <col min="9731" max="9731" width="21.140625" style="147" customWidth="1"/>
    <col min="9732" max="9733" width="14.28515625" style="147" customWidth="1"/>
    <col min="9734" max="9983" width="9.140625" style="147"/>
    <col min="9984" max="9984" width="5.140625" style="147" customWidth="1"/>
    <col min="9985" max="9985" width="33.7109375" style="147" customWidth="1"/>
    <col min="9986" max="9986" width="14.140625" style="147" customWidth="1"/>
    <col min="9987" max="9987" width="21.140625" style="147" customWidth="1"/>
    <col min="9988" max="9989" width="14.28515625" style="147" customWidth="1"/>
    <col min="9990" max="10239" width="9.140625" style="147"/>
    <col min="10240" max="10240" width="5.140625" style="147" customWidth="1"/>
    <col min="10241" max="10241" width="33.7109375" style="147" customWidth="1"/>
    <col min="10242" max="10242" width="14.140625" style="147" customWidth="1"/>
    <col min="10243" max="10243" width="21.140625" style="147" customWidth="1"/>
    <col min="10244" max="10245" width="14.28515625" style="147" customWidth="1"/>
    <col min="10246" max="10495" width="9.140625" style="147"/>
    <col min="10496" max="10496" width="5.140625" style="147" customWidth="1"/>
    <col min="10497" max="10497" width="33.7109375" style="147" customWidth="1"/>
    <col min="10498" max="10498" width="14.140625" style="147" customWidth="1"/>
    <col min="10499" max="10499" width="21.140625" style="147" customWidth="1"/>
    <col min="10500" max="10501" width="14.28515625" style="147" customWidth="1"/>
    <col min="10502" max="10751" width="9.140625" style="147"/>
    <col min="10752" max="10752" width="5.140625" style="147" customWidth="1"/>
    <col min="10753" max="10753" width="33.7109375" style="147" customWidth="1"/>
    <col min="10754" max="10754" width="14.140625" style="147" customWidth="1"/>
    <col min="10755" max="10755" width="21.140625" style="147" customWidth="1"/>
    <col min="10756" max="10757" width="14.28515625" style="147" customWidth="1"/>
    <col min="10758" max="11007" width="9.140625" style="147"/>
    <col min="11008" max="11008" width="5.140625" style="147" customWidth="1"/>
    <col min="11009" max="11009" width="33.7109375" style="147" customWidth="1"/>
    <col min="11010" max="11010" width="14.140625" style="147" customWidth="1"/>
    <col min="11011" max="11011" width="21.140625" style="147" customWidth="1"/>
    <col min="11012" max="11013" width="14.28515625" style="147" customWidth="1"/>
    <col min="11014" max="11263" width="9.140625" style="147"/>
    <col min="11264" max="11264" width="5.140625" style="147" customWidth="1"/>
    <col min="11265" max="11265" width="33.7109375" style="147" customWidth="1"/>
    <col min="11266" max="11266" width="14.140625" style="147" customWidth="1"/>
    <col min="11267" max="11267" width="21.140625" style="147" customWidth="1"/>
    <col min="11268" max="11269" width="14.28515625" style="147" customWidth="1"/>
    <col min="11270" max="11519" width="9.140625" style="147"/>
    <col min="11520" max="11520" width="5.140625" style="147" customWidth="1"/>
    <col min="11521" max="11521" width="33.7109375" style="147" customWidth="1"/>
    <col min="11522" max="11522" width="14.140625" style="147" customWidth="1"/>
    <col min="11523" max="11523" width="21.140625" style="147" customWidth="1"/>
    <col min="11524" max="11525" width="14.28515625" style="147" customWidth="1"/>
    <col min="11526" max="11775" width="9.140625" style="147"/>
    <col min="11776" max="11776" width="5.140625" style="147" customWidth="1"/>
    <col min="11777" max="11777" width="33.7109375" style="147" customWidth="1"/>
    <col min="11778" max="11778" width="14.140625" style="147" customWidth="1"/>
    <col min="11779" max="11779" width="21.140625" style="147" customWidth="1"/>
    <col min="11780" max="11781" width="14.28515625" style="147" customWidth="1"/>
    <col min="11782" max="12031" width="9.140625" style="147"/>
    <col min="12032" max="12032" width="5.140625" style="147" customWidth="1"/>
    <col min="12033" max="12033" width="33.7109375" style="147" customWidth="1"/>
    <col min="12034" max="12034" width="14.140625" style="147" customWidth="1"/>
    <col min="12035" max="12035" width="21.140625" style="147" customWidth="1"/>
    <col min="12036" max="12037" width="14.28515625" style="147" customWidth="1"/>
    <col min="12038" max="12287" width="9.140625" style="147"/>
    <col min="12288" max="12288" width="5.140625" style="147" customWidth="1"/>
    <col min="12289" max="12289" width="33.7109375" style="147" customWidth="1"/>
    <col min="12290" max="12290" width="14.140625" style="147" customWidth="1"/>
    <col min="12291" max="12291" width="21.140625" style="147" customWidth="1"/>
    <col min="12292" max="12293" width="14.28515625" style="147" customWidth="1"/>
    <col min="12294" max="12543" width="9.140625" style="147"/>
    <col min="12544" max="12544" width="5.140625" style="147" customWidth="1"/>
    <col min="12545" max="12545" width="33.7109375" style="147" customWidth="1"/>
    <col min="12546" max="12546" width="14.140625" style="147" customWidth="1"/>
    <col min="12547" max="12547" width="21.140625" style="147" customWidth="1"/>
    <col min="12548" max="12549" width="14.28515625" style="147" customWidth="1"/>
    <col min="12550" max="12799" width="9.140625" style="147"/>
    <col min="12800" max="12800" width="5.140625" style="147" customWidth="1"/>
    <col min="12801" max="12801" width="33.7109375" style="147" customWidth="1"/>
    <col min="12802" max="12802" width="14.140625" style="147" customWidth="1"/>
    <col min="12803" max="12803" width="21.140625" style="147" customWidth="1"/>
    <col min="12804" max="12805" width="14.28515625" style="147" customWidth="1"/>
    <col min="12806" max="13055" width="9.140625" style="147"/>
    <col min="13056" max="13056" width="5.140625" style="147" customWidth="1"/>
    <col min="13057" max="13057" width="33.7109375" style="147" customWidth="1"/>
    <col min="13058" max="13058" width="14.140625" style="147" customWidth="1"/>
    <col min="13059" max="13059" width="21.140625" style="147" customWidth="1"/>
    <col min="13060" max="13061" width="14.28515625" style="147" customWidth="1"/>
    <col min="13062" max="13311" width="9.140625" style="147"/>
    <col min="13312" max="13312" width="5.140625" style="147" customWidth="1"/>
    <col min="13313" max="13313" width="33.7109375" style="147" customWidth="1"/>
    <col min="13314" max="13314" width="14.140625" style="147" customWidth="1"/>
    <col min="13315" max="13315" width="21.140625" style="147" customWidth="1"/>
    <col min="13316" max="13317" width="14.28515625" style="147" customWidth="1"/>
    <col min="13318" max="13567" width="9.140625" style="147"/>
    <col min="13568" max="13568" width="5.140625" style="147" customWidth="1"/>
    <col min="13569" max="13569" width="33.7109375" style="147" customWidth="1"/>
    <col min="13570" max="13570" width="14.140625" style="147" customWidth="1"/>
    <col min="13571" max="13571" width="21.140625" style="147" customWidth="1"/>
    <col min="13572" max="13573" width="14.28515625" style="147" customWidth="1"/>
    <col min="13574" max="13823" width="9.140625" style="147"/>
    <col min="13824" max="13824" width="5.140625" style="147" customWidth="1"/>
    <col min="13825" max="13825" width="33.7109375" style="147" customWidth="1"/>
    <col min="13826" max="13826" width="14.140625" style="147" customWidth="1"/>
    <col min="13827" max="13827" width="21.140625" style="147" customWidth="1"/>
    <col min="13828" max="13829" width="14.28515625" style="147" customWidth="1"/>
    <col min="13830" max="14079" width="9.140625" style="147"/>
    <col min="14080" max="14080" width="5.140625" style="147" customWidth="1"/>
    <col min="14081" max="14081" width="33.7109375" style="147" customWidth="1"/>
    <col min="14082" max="14082" width="14.140625" style="147" customWidth="1"/>
    <col min="14083" max="14083" width="21.140625" style="147" customWidth="1"/>
    <col min="14084" max="14085" width="14.28515625" style="147" customWidth="1"/>
    <col min="14086" max="14335" width="9.140625" style="147"/>
    <col min="14336" max="14336" width="5.140625" style="147" customWidth="1"/>
    <col min="14337" max="14337" width="33.7109375" style="147" customWidth="1"/>
    <col min="14338" max="14338" width="14.140625" style="147" customWidth="1"/>
    <col min="14339" max="14339" width="21.140625" style="147" customWidth="1"/>
    <col min="14340" max="14341" width="14.28515625" style="147" customWidth="1"/>
    <col min="14342" max="14591" width="9.140625" style="147"/>
    <col min="14592" max="14592" width="5.140625" style="147" customWidth="1"/>
    <col min="14593" max="14593" width="33.7109375" style="147" customWidth="1"/>
    <col min="14594" max="14594" width="14.140625" style="147" customWidth="1"/>
    <col min="14595" max="14595" width="21.140625" style="147" customWidth="1"/>
    <col min="14596" max="14597" width="14.28515625" style="147" customWidth="1"/>
    <col min="14598" max="14847" width="9.140625" style="147"/>
    <col min="14848" max="14848" width="5.140625" style="147" customWidth="1"/>
    <col min="14849" max="14849" width="33.7109375" style="147" customWidth="1"/>
    <col min="14850" max="14850" width="14.140625" style="147" customWidth="1"/>
    <col min="14851" max="14851" width="21.140625" style="147" customWidth="1"/>
    <col min="14852" max="14853" width="14.28515625" style="147" customWidth="1"/>
    <col min="14854" max="15103" width="9.140625" style="147"/>
    <col min="15104" max="15104" width="5.140625" style="147" customWidth="1"/>
    <col min="15105" max="15105" width="33.7109375" style="147" customWidth="1"/>
    <col min="15106" max="15106" width="14.140625" style="147" customWidth="1"/>
    <col min="15107" max="15107" width="21.140625" style="147" customWidth="1"/>
    <col min="15108" max="15109" width="14.28515625" style="147" customWidth="1"/>
    <col min="15110" max="15359" width="9.140625" style="147"/>
    <col min="15360" max="15360" width="5.140625" style="147" customWidth="1"/>
    <col min="15361" max="15361" width="33.7109375" style="147" customWidth="1"/>
    <col min="15362" max="15362" width="14.140625" style="147" customWidth="1"/>
    <col min="15363" max="15363" width="21.140625" style="147" customWidth="1"/>
    <col min="15364" max="15365" width="14.28515625" style="147" customWidth="1"/>
    <col min="15366" max="15615" width="9.140625" style="147"/>
    <col min="15616" max="15616" width="5.140625" style="147" customWidth="1"/>
    <col min="15617" max="15617" width="33.7109375" style="147" customWidth="1"/>
    <col min="15618" max="15618" width="14.140625" style="147" customWidth="1"/>
    <col min="15619" max="15619" width="21.140625" style="147" customWidth="1"/>
    <col min="15620" max="15621" width="14.28515625" style="147" customWidth="1"/>
    <col min="15622" max="15871" width="9.140625" style="147"/>
    <col min="15872" max="15872" width="5.140625" style="147" customWidth="1"/>
    <col min="15873" max="15873" width="33.7109375" style="147" customWidth="1"/>
    <col min="15874" max="15874" width="14.140625" style="147" customWidth="1"/>
    <col min="15875" max="15875" width="21.140625" style="147" customWidth="1"/>
    <col min="15876" max="15877" width="14.28515625" style="147" customWidth="1"/>
    <col min="15878" max="16127" width="9.140625" style="147"/>
    <col min="16128" max="16128" width="5.140625" style="147" customWidth="1"/>
    <col min="16129" max="16129" width="33.7109375" style="147" customWidth="1"/>
    <col min="16130" max="16130" width="14.140625" style="147" customWidth="1"/>
    <col min="16131" max="16131" width="21.140625" style="147" customWidth="1"/>
    <col min="16132" max="16133" width="14.28515625" style="147" customWidth="1"/>
    <col min="16134" max="16384" width="9.140625" style="147"/>
  </cols>
  <sheetData>
    <row r="1" spans="1:5" x14ac:dyDescent="0.2">
      <c r="A1" s="158"/>
      <c r="B1" s="372" t="s">
        <v>600</v>
      </c>
      <c r="C1" s="372"/>
      <c r="D1" s="372"/>
      <c r="E1" s="149"/>
    </row>
    <row r="2" spans="1:5" x14ac:dyDescent="0.2">
      <c r="A2" s="158"/>
      <c r="B2" s="385" t="s">
        <v>686</v>
      </c>
      <c r="C2" s="385"/>
      <c r="D2" s="385"/>
      <c r="E2" s="164"/>
    </row>
    <row r="3" spans="1:5" x14ac:dyDescent="0.2">
      <c r="A3" s="158"/>
      <c r="B3" s="386" t="s">
        <v>475</v>
      </c>
      <c r="C3" s="386"/>
      <c r="D3" s="386"/>
      <c r="E3" s="164"/>
    </row>
    <row r="4" spans="1:5" x14ac:dyDescent="0.2">
      <c r="A4" s="158"/>
      <c r="B4" s="386" t="s">
        <v>476</v>
      </c>
      <c r="C4" s="386"/>
      <c r="D4" s="386"/>
      <c r="E4" s="164"/>
    </row>
    <row r="5" spans="1:5" x14ac:dyDescent="0.2">
      <c r="A5" s="158"/>
      <c r="B5" s="331" t="s">
        <v>911</v>
      </c>
      <c r="C5" s="331"/>
      <c r="D5" s="331"/>
      <c r="E5" s="164"/>
    </row>
    <row r="6" spans="1:5" ht="12.75" customHeight="1" x14ac:dyDescent="0.2">
      <c r="A6" s="158"/>
      <c r="B6" s="331" t="s">
        <v>477</v>
      </c>
      <c r="C6" s="331"/>
      <c r="D6" s="331"/>
      <c r="E6" s="155"/>
    </row>
    <row r="7" spans="1:5" ht="12.75" customHeight="1" x14ac:dyDescent="0.2">
      <c r="A7" s="155" t="s">
        <v>497</v>
      </c>
      <c r="B7" s="365" t="s">
        <v>476</v>
      </c>
      <c r="C7" s="365"/>
      <c r="D7" s="365"/>
      <c r="E7" s="155"/>
    </row>
    <row r="8" spans="1:5" ht="12.75" customHeight="1" x14ac:dyDescent="0.2">
      <c r="A8" s="155"/>
      <c r="B8" s="331" t="s">
        <v>733</v>
      </c>
      <c r="C8" s="331"/>
      <c r="D8" s="331"/>
      <c r="E8" s="155"/>
    </row>
    <row r="9" spans="1:5" x14ac:dyDescent="0.2">
      <c r="C9" s="148"/>
    </row>
    <row r="10" spans="1:5" ht="15.75" x14ac:dyDescent="0.25">
      <c r="A10" s="381" t="s">
        <v>498</v>
      </c>
      <c r="B10" s="381"/>
      <c r="C10" s="381"/>
      <c r="D10" s="381"/>
      <c r="E10" s="166"/>
    </row>
    <row r="11" spans="1:5" s="168" customFormat="1" ht="40.5" customHeight="1" x14ac:dyDescent="0.25">
      <c r="A11" s="382" t="s">
        <v>737</v>
      </c>
      <c r="B11" s="382"/>
      <c r="C11" s="382"/>
      <c r="D11" s="382"/>
      <c r="E11" s="167"/>
    </row>
    <row r="12" spans="1:5" x14ac:dyDescent="0.2">
      <c r="C12" s="157"/>
      <c r="D12" s="157" t="s">
        <v>478</v>
      </c>
      <c r="E12" s="157"/>
    </row>
    <row r="13" spans="1:5" s="151" customFormat="1" ht="31.5" x14ac:dyDescent="0.2">
      <c r="A13" s="169" t="s">
        <v>448</v>
      </c>
      <c r="B13" s="383" t="s">
        <v>479</v>
      </c>
      <c r="C13" s="384"/>
      <c r="D13" s="169" t="s">
        <v>738</v>
      </c>
    </row>
    <row r="14" spans="1:5" ht="15" x14ac:dyDescent="0.25">
      <c r="A14" s="159">
        <v>1</v>
      </c>
      <c r="B14" s="359" t="s">
        <v>480</v>
      </c>
      <c r="C14" s="360"/>
      <c r="D14" s="280">
        <v>154.1</v>
      </c>
    </row>
    <row r="15" spans="1:5" ht="15" x14ac:dyDescent="0.25">
      <c r="A15" s="159">
        <v>2</v>
      </c>
      <c r="B15" s="359" t="s">
        <v>481</v>
      </c>
      <c r="C15" s="360"/>
      <c r="D15" s="280">
        <v>298</v>
      </c>
    </row>
    <row r="16" spans="1:5" ht="15" x14ac:dyDescent="0.25">
      <c r="A16" s="159">
        <v>3</v>
      </c>
      <c r="B16" s="359" t="s">
        <v>482</v>
      </c>
      <c r="C16" s="360"/>
      <c r="D16" s="280">
        <v>206.1</v>
      </c>
    </row>
    <row r="17" spans="1:4" ht="15" x14ac:dyDescent="0.25">
      <c r="A17" s="159">
        <v>4</v>
      </c>
      <c r="B17" s="359" t="s">
        <v>483</v>
      </c>
      <c r="C17" s="360"/>
      <c r="D17" s="280">
        <v>248</v>
      </c>
    </row>
    <row r="18" spans="1:4" ht="15" x14ac:dyDescent="0.25">
      <c r="A18" s="159">
        <v>5</v>
      </c>
      <c r="B18" s="359" t="s">
        <v>484</v>
      </c>
      <c r="C18" s="360"/>
      <c r="D18" s="280">
        <v>92.8</v>
      </c>
    </row>
    <row r="19" spans="1:4" ht="15" x14ac:dyDescent="0.25">
      <c r="A19" s="159">
        <v>6</v>
      </c>
      <c r="B19" s="359" t="s">
        <v>485</v>
      </c>
      <c r="C19" s="360"/>
      <c r="D19" s="280">
        <v>266.5</v>
      </c>
    </row>
    <row r="20" spans="1:4" ht="15.75" x14ac:dyDescent="0.25">
      <c r="A20" s="170"/>
      <c r="B20" s="379" t="s">
        <v>492</v>
      </c>
      <c r="C20" s="380"/>
      <c r="D20" s="171">
        <f>SUM(D14:D19)</f>
        <v>1265.5</v>
      </c>
    </row>
    <row r="21" spans="1:4" x14ac:dyDescent="0.2">
      <c r="D21" s="172"/>
    </row>
  </sheetData>
  <mergeCells count="18">
    <mergeCell ref="B6:D6"/>
    <mergeCell ref="B1:D1"/>
    <mergeCell ref="B2:D2"/>
    <mergeCell ref="B3:D3"/>
    <mergeCell ref="B4:D4"/>
    <mergeCell ref="B5:D5"/>
    <mergeCell ref="B20:C20"/>
    <mergeCell ref="B7:D7"/>
    <mergeCell ref="B8:D8"/>
    <mergeCell ref="A10:D10"/>
    <mergeCell ref="A11:D11"/>
    <mergeCell ref="B13:C13"/>
    <mergeCell ref="B14:C14"/>
    <mergeCell ref="B15:C15"/>
    <mergeCell ref="B16:C16"/>
    <mergeCell ref="B17:C17"/>
    <mergeCell ref="B18:C18"/>
    <mergeCell ref="B19:C19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2"/>
  <sheetViews>
    <sheetView zoomScaleNormal="100" workbookViewId="0">
      <selection activeCell="G17" sqref="G17"/>
    </sheetView>
  </sheetViews>
  <sheetFormatPr defaultRowHeight="12.75" x14ac:dyDescent="0.2"/>
  <cols>
    <col min="1" max="1" width="5.140625" style="147" customWidth="1"/>
    <col min="2" max="2" width="33.7109375" style="147" customWidth="1"/>
    <col min="3" max="3" width="14.140625" style="147" customWidth="1"/>
    <col min="4" max="5" width="14.28515625" style="147" customWidth="1"/>
    <col min="6" max="251" width="9.140625" style="147"/>
    <col min="252" max="252" width="5.140625" style="147" customWidth="1"/>
    <col min="253" max="253" width="33.7109375" style="147" customWidth="1"/>
    <col min="254" max="254" width="14.140625" style="147" customWidth="1"/>
    <col min="255" max="257" width="14.28515625" style="147" customWidth="1"/>
    <col min="258" max="507" width="9.140625" style="147"/>
    <col min="508" max="508" width="5.140625" style="147" customWidth="1"/>
    <col min="509" max="509" width="33.7109375" style="147" customWidth="1"/>
    <col min="510" max="510" width="14.140625" style="147" customWidth="1"/>
    <col min="511" max="513" width="14.28515625" style="147" customWidth="1"/>
    <col min="514" max="763" width="9.140625" style="147"/>
    <col min="764" max="764" width="5.140625" style="147" customWidth="1"/>
    <col min="765" max="765" width="33.7109375" style="147" customWidth="1"/>
    <col min="766" max="766" width="14.140625" style="147" customWidth="1"/>
    <col min="767" max="769" width="14.28515625" style="147" customWidth="1"/>
    <col min="770" max="1019" width="9.140625" style="147"/>
    <col min="1020" max="1020" width="5.140625" style="147" customWidth="1"/>
    <col min="1021" max="1021" width="33.7109375" style="147" customWidth="1"/>
    <col min="1022" max="1022" width="14.140625" style="147" customWidth="1"/>
    <col min="1023" max="1025" width="14.28515625" style="147" customWidth="1"/>
    <col min="1026" max="1275" width="9.140625" style="147"/>
    <col min="1276" max="1276" width="5.140625" style="147" customWidth="1"/>
    <col min="1277" max="1277" width="33.7109375" style="147" customWidth="1"/>
    <col min="1278" max="1278" width="14.140625" style="147" customWidth="1"/>
    <col min="1279" max="1281" width="14.28515625" style="147" customWidth="1"/>
    <col min="1282" max="1531" width="9.140625" style="147"/>
    <col min="1532" max="1532" width="5.140625" style="147" customWidth="1"/>
    <col min="1533" max="1533" width="33.7109375" style="147" customWidth="1"/>
    <col min="1534" max="1534" width="14.140625" style="147" customWidth="1"/>
    <col min="1535" max="1537" width="14.28515625" style="147" customWidth="1"/>
    <col min="1538" max="1787" width="9.140625" style="147"/>
    <col min="1788" max="1788" width="5.140625" style="147" customWidth="1"/>
    <col min="1789" max="1789" width="33.7109375" style="147" customWidth="1"/>
    <col min="1790" max="1790" width="14.140625" style="147" customWidth="1"/>
    <col min="1791" max="1793" width="14.28515625" style="147" customWidth="1"/>
    <col min="1794" max="2043" width="9.140625" style="147"/>
    <col min="2044" max="2044" width="5.140625" style="147" customWidth="1"/>
    <col min="2045" max="2045" width="33.7109375" style="147" customWidth="1"/>
    <col min="2046" max="2046" width="14.140625" style="147" customWidth="1"/>
    <col min="2047" max="2049" width="14.28515625" style="147" customWidth="1"/>
    <col min="2050" max="2299" width="9.140625" style="147"/>
    <col min="2300" max="2300" width="5.140625" style="147" customWidth="1"/>
    <col min="2301" max="2301" width="33.7109375" style="147" customWidth="1"/>
    <col min="2302" max="2302" width="14.140625" style="147" customWidth="1"/>
    <col min="2303" max="2305" width="14.28515625" style="147" customWidth="1"/>
    <col min="2306" max="2555" width="9.140625" style="147"/>
    <col min="2556" max="2556" width="5.140625" style="147" customWidth="1"/>
    <col min="2557" max="2557" width="33.7109375" style="147" customWidth="1"/>
    <col min="2558" max="2558" width="14.140625" style="147" customWidth="1"/>
    <col min="2559" max="2561" width="14.28515625" style="147" customWidth="1"/>
    <col min="2562" max="2811" width="9.140625" style="147"/>
    <col min="2812" max="2812" width="5.140625" style="147" customWidth="1"/>
    <col min="2813" max="2813" width="33.7109375" style="147" customWidth="1"/>
    <col min="2814" max="2814" width="14.140625" style="147" customWidth="1"/>
    <col min="2815" max="2817" width="14.28515625" style="147" customWidth="1"/>
    <col min="2818" max="3067" width="9.140625" style="147"/>
    <col min="3068" max="3068" width="5.140625" style="147" customWidth="1"/>
    <col min="3069" max="3069" width="33.7109375" style="147" customWidth="1"/>
    <col min="3070" max="3070" width="14.140625" style="147" customWidth="1"/>
    <col min="3071" max="3073" width="14.28515625" style="147" customWidth="1"/>
    <col min="3074" max="3323" width="9.140625" style="147"/>
    <col min="3324" max="3324" width="5.140625" style="147" customWidth="1"/>
    <col min="3325" max="3325" width="33.7109375" style="147" customWidth="1"/>
    <col min="3326" max="3326" width="14.140625" style="147" customWidth="1"/>
    <col min="3327" max="3329" width="14.28515625" style="147" customWidth="1"/>
    <col min="3330" max="3579" width="9.140625" style="147"/>
    <col min="3580" max="3580" width="5.140625" style="147" customWidth="1"/>
    <col min="3581" max="3581" width="33.7109375" style="147" customWidth="1"/>
    <col min="3582" max="3582" width="14.140625" style="147" customWidth="1"/>
    <col min="3583" max="3585" width="14.28515625" style="147" customWidth="1"/>
    <col min="3586" max="3835" width="9.140625" style="147"/>
    <col min="3836" max="3836" width="5.140625" style="147" customWidth="1"/>
    <col min="3837" max="3837" width="33.7109375" style="147" customWidth="1"/>
    <col min="3838" max="3838" width="14.140625" style="147" customWidth="1"/>
    <col min="3839" max="3841" width="14.28515625" style="147" customWidth="1"/>
    <col min="3842" max="4091" width="9.140625" style="147"/>
    <col min="4092" max="4092" width="5.140625" style="147" customWidth="1"/>
    <col min="4093" max="4093" width="33.7109375" style="147" customWidth="1"/>
    <col min="4094" max="4094" width="14.140625" style="147" customWidth="1"/>
    <col min="4095" max="4097" width="14.28515625" style="147" customWidth="1"/>
    <col min="4098" max="4347" width="9.140625" style="147"/>
    <col min="4348" max="4348" width="5.140625" style="147" customWidth="1"/>
    <col min="4349" max="4349" width="33.7109375" style="147" customWidth="1"/>
    <col min="4350" max="4350" width="14.140625" style="147" customWidth="1"/>
    <col min="4351" max="4353" width="14.28515625" style="147" customWidth="1"/>
    <col min="4354" max="4603" width="9.140625" style="147"/>
    <col min="4604" max="4604" width="5.140625" style="147" customWidth="1"/>
    <col min="4605" max="4605" width="33.7109375" style="147" customWidth="1"/>
    <col min="4606" max="4606" width="14.140625" style="147" customWidth="1"/>
    <col min="4607" max="4609" width="14.28515625" style="147" customWidth="1"/>
    <col min="4610" max="4859" width="9.140625" style="147"/>
    <col min="4860" max="4860" width="5.140625" style="147" customWidth="1"/>
    <col min="4861" max="4861" width="33.7109375" style="147" customWidth="1"/>
    <col min="4862" max="4862" width="14.140625" style="147" customWidth="1"/>
    <col min="4863" max="4865" width="14.28515625" style="147" customWidth="1"/>
    <col min="4866" max="5115" width="9.140625" style="147"/>
    <col min="5116" max="5116" width="5.140625" style="147" customWidth="1"/>
    <col min="5117" max="5117" width="33.7109375" style="147" customWidth="1"/>
    <col min="5118" max="5118" width="14.140625" style="147" customWidth="1"/>
    <col min="5119" max="5121" width="14.28515625" style="147" customWidth="1"/>
    <col min="5122" max="5371" width="9.140625" style="147"/>
    <col min="5372" max="5372" width="5.140625" style="147" customWidth="1"/>
    <col min="5373" max="5373" width="33.7109375" style="147" customWidth="1"/>
    <col min="5374" max="5374" width="14.140625" style="147" customWidth="1"/>
    <col min="5375" max="5377" width="14.28515625" style="147" customWidth="1"/>
    <col min="5378" max="5627" width="9.140625" style="147"/>
    <col min="5628" max="5628" width="5.140625" style="147" customWidth="1"/>
    <col min="5629" max="5629" width="33.7109375" style="147" customWidth="1"/>
    <col min="5630" max="5630" width="14.140625" style="147" customWidth="1"/>
    <col min="5631" max="5633" width="14.28515625" style="147" customWidth="1"/>
    <col min="5634" max="5883" width="9.140625" style="147"/>
    <col min="5884" max="5884" width="5.140625" style="147" customWidth="1"/>
    <col min="5885" max="5885" width="33.7109375" style="147" customWidth="1"/>
    <col min="5886" max="5886" width="14.140625" style="147" customWidth="1"/>
    <col min="5887" max="5889" width="14.28515625" style="147" customWidth="1"/>
    <col min="5890" max="6139" width="9.140625" style="147"/>
    <col min="6140" max="6140" width="5.140625" style="147" customWidth="1"/>
    <col min="6141" max="6141" width="33.7109375" style="147" customWidth="1"/>
    <col min="6142" max="6142" width="14.140625" style="147" customWidth="1"/>
    <col min="6143" max="6145" width="14.28515625" style="147" customWidth="1"/>
    <col min="6146" max="6395" width="9.140625" style="147"/>
    <col min="6396" max="6396" width="5.140625" style="147" customWidth="1"/>
    <col min="6397" max="6397" width="33.7109375" style="147" customWidth="1"/>
    <col min="6398" max="6398" width="14.140625" style="147" customWidth="1"/>
    <col min="6399" max="6401" width="14.28515625" style="147" customWidth="1"/>
    <col min="6402" max="6651" width="9.140625" style="147"/>
    <col min="6652" max="6652" width="5.140625" style="147" customWidth="1"/>
    <col min="6653" max="6653" width="33.7109375" style="147" customWidth="1"/>
    <col min="6654" max="6654" width="14.140625" style="147" customWidth="1"/>
    <col min="6655" max="6657" width="14.28515625" style="147" customWidth="1"/>
    <col min="6658" max="6907" width="9.140625" style="147"/>
    <col min="6908" max="6908" width="5.140625" style="147" customWidth="1"/>
    <col min="6909" max="6909" width="33.7109375" style="147" customWidth="1"/>
    <col min="6910" max="6910" width="14.140625" style="147" customWidth="1"/>
    <col min="6911" max="6913" width="14.28515625" style="147" customWidth="1"/>
    <col min="6914" max="7163" width="9.140625" style="147"/>
    <col min="7164" max="7164" width="5.140625" style="147" customWidth="1"/>
    <col min="7165" max="7165" width="33.7109375" style="147" customWidth="1"/>
    <col min="7166" max="7166" width="14.140625" style="147" customWidth="1"/>
    <col min="7167" max="7169" width="14.28515625" style="147" customWidth="1"/>
    <col min="7170" max="7419" width="9.140625" style="147"/>
    <col min="7420" max="7420" width="5.140625" style="147" customWidth="1"/>
    <col min="7421" max="7421" width="33.7109375" style="147" customWidth="1"/>
    <col min="7422" max="7422" width="14.140625" style="147" customWidth="1"/>
    <col min="7423" max="7425" width="14.28515625" style="147" customWidth="1"/>
    <col min="7426" max="7675" width="9.140625" style="147"/>
    <col min="7676" max="7676" width="5.140625" style="147" customWidth="1"/>
    <col min="7677" max="7677" width="33.7109375" style="147" customWidth="1"/>
    <col min="7678" max="7678" width="14.140625" style="147" customWidth="1"/>
    <col min="7679" max="7681" width="14.28515625" style="147" customWidth="1"/>
    <col min="7682" max="7931" width="9.140625" style="147"/>
    <col min="7932" max="7932" width="5.140625" style="147" customWidth="1"/>
    <col min="7933" max="7933" width="33.7109375" style="147" customWidth="1"/>
    <col min="7934" max="7934" width="14.140625" style="147" customWidth="1"/>
    <col min="7935" max="7937" width="14.28515625" style="147" customWidth="1"/>
    <col min="7938" max="8187" width="9.140625" style="147"/>
    <col min="8188" max="8188" width="5.140625" style="147" customWidth="1"/>
    <col min="8189" max="8189" width="33.7109375" style="147" customWidth="1"/>
    <col min="8190" max="8190" width="14.140625" style="147" customWidth="1"/>
    <col min="8191" max="8193" width="14.28515625" style="147" customWidth="1"/>
    <col min="8194" max="8443" width="9.140625" style="147"/>
    <col min="8444" max="8444" width="5.140625" style="147" customWidth="1"/>
    <col min="8445" max="8445" width="33.7109375" style="147" customWidth="1"/>
    <col min="8446" max="8446" width="14.140625" style="147" customWidth="1"/>
    <col min="8447" max="8449" width="14.28515625" style="147" customWidth="1"/>
    <col min="8450" max="8699" width="9.140625" style="147"/>
    <col min="8700" max="8700" width="5.140625" style="147" customWidth="1"/>
    <col min="8701" max="8701" width="33.7109375" style="147" customWidth="1"/>
    <col min="8702" max="8702" width="14.140625" style="147" customWidth="1"/>
    <col min="8703" max="8705" width="14.28515625" style="147" customWidth="1"/>
    <col min="8706" max="8955" width="9.140625" style="147"/>
    <col min="8956" max="8956" width="5.140625" style="147" customWidth="1"/>
    <col min="8957" max="8957" width="33.7109375" style="147" customWidth="1"/>
    <col min="8958" max="8958" width="14.140625" style="147" customWidth="1"/>
    <col min="8959" max="8961" width="14.28515625" style="147" customWidth="1"/>
    <col min="8962" max="9211" width="9.140625" style="147"/>
    <col min="9212" max="9212" width="5.140625" style="147" customWidth="1"/>
    <col min="9213" max="9213" width="33.7109375" style="147" customWidth="1"/>
    <col min="9214" max="9214" width="14.140625" style="147" customWidth="1"/>
    <col min="9215" max="9217" width="14.28515625" style="147" customWidth="1"/>
    <col min="9218" max="9467" width="9.140625" style="147"/>
    <col min="9468" max="9468" width="5.140625" style="147" customWidth="1"/>
    <col min="9469" max="9469" width="33.7109375" style="147" customWidth="1"/>
    <col min="9470" max="9470" width="14.140625" style="147" customWidth="1"/>
    <col min="9471" max="9473" width="14.28515625" style="147" customWidth="1"/>
    <col min="9474" max="9723" width="9.140625" style="147"/>
    <col min="9724" max="9724" width="5.140625" style="147" customWidth="1"/>
    <col min="9725" max="9725" width="33.7109375" style="147" customWidth="1"/>
    <col min="9726" max="9726" width="14.140625" style="147" customWidth="1"/>
    <col min="9727" max="9729" width="14.28515625" style="147" customWidth="1"/>
    <col min="9730" max="9979" width="9.140625" style="147"/>
    <col min="9980" max="9980" width="5.140625" style="147" customWidth="1"/>
    <col min="9981" max="9981" width="33.7109375" style="147" customWidth="1"/>
    <col min="9982" max="9982" width="14.140625" style="147" customWidth="1"/>
    <col min="9983" max="9985" width="14.28515625" style="147" customWidth="1"/>
    <col min="9986" max="10235" width="9.140625" style="147"/>
    <col min="10236" max="10236" width="5.140625" style="147" customWidth="1"/>
    <col min="10237" max="10237" width="33.7109375" style="147" customWidth="1"/>
    <col min="10238" max="10238" width="14.140625" style="147" customWidth="1"/>
    <col min="10239" max="10241" width="14.28515625" style="147" customWidth="1"/>
    <col min="10242" max="10491" width="9.140625" style="147"/>
    <col min="10492" max="10492" width="5.140625" style="147" customWidth="1"/>
    <col min="10493" max="10493" width="33.7109375" style="147" customWidth="1"/>
    <col min="10494" max="10494" width="14.140625" style="147" customWidth="1"/>
    <col min="10495" max="10497" width="14.28515625" style="147" customWidth="1"/>
    <col min="10498" max="10747" width="9.140625" style="147"/>
    <col min="10748" max="10748" width="5.140625" style="147" customWidth="1"/>
    <col min="10749" max="10749" width="33.7109375" style="147" customWidth="1"/>
    <col min="10750" max="10750" width="14.140625" style="147" customWidth="1"/>
    <col min="10751" max="10753" width="14.28515625" style="147" customWidth="1"/>
    <col min="10754" max="11003" width="9.140625" style="147"/>
    <col min="11004" max="11004" width="5.140625" style="147" customWidth="1"/>
    <col min="11005" max="11005" width="33.7109375" style="147" customWidth="1"/>
    <col min="11006" max="11006" width="14.140625" style="147" customWidth="1"/>
    <col min="11007" max="11009" width="14.28515625" style="147" customWidth="1"/>
    <col min="11010" max="11259" width="9.140625" style="147"/>
    <col min="11260" max="11260" width="5.140625" style="147" customWidth="1"/>
    <col min="11261" max="11261" width="33.7109375" style="147" customWidth="1"/>
    <col min="11262" max="11262" width="14.140625" style="147" customWidth="1"/>
    <col min="11263" max="11265" width="14.28515625" style="147" customWidth="1"/>
    <col min="11266" max="11515" width="9.140625" style="147"/>
    <col min="11516" max="11516" width="5.140625" style="147" customWidth="1"/>
    <col min="11517" max="11517" width="33.7109375" style="147" customWidth="1"/>
    <col min="11518" max="11518" width="14.140625" style="147" customWidth="1"/>
    <col min="11519" max="11521" width="14.28515625" style="147" customWidth="1"/>
    <col min="11522" max="11771" width="9.140625" style="147"/>
    <col min="11772" max="11772" width="5.140625" style="147" customWidth="1"/>
    <col min="11773" max="11773" width="33.7109375" style="147" customWidth="1"/>
    <col min="11774" max="11774" width="14.140625" style="147" customWidth="1"/>
    <col min="11775" max="11777" width="14.28515625" style="147" customWidth="1"/>
    <col min="11778" max="12027" width="9.140625" style="147"/>
    <col min="12028" max="12028" width="5.140625" style="147" customWidth="1"/>
    <col min="12029" max="12029" width="33.7109375" style="147" customWidth="1"/>
    <col min="12030" max="12030" width="14.140625" style="147" customWidth="1"/>
    <col min="12031" max="12033" width="14.28515625" style="147" customWidth="1"/>
    <col min="12034" max="12283" width="9.140625" style="147"/>
    <col min="12284" max="12284" width="5.140625" style="147" customWidth="1"/>
    <col min="12285" max="12285" width="33.7109375" style="147" customWidth="1"/>
    <col min="12286" max="12286" width="14.140625" style="147" customWidth="1"/>
    <col min="12287" max="12289" width="14.28515625" style="147" customWidth="1"/>
    <col min="12290" max="12539" width="9.140625" style="147"/>
    <col min="12540" max="12540" width="5.140625" style="147" customWidth="1"/>
    <col min="12541" max="12541" width="33.7109375" style="147" customWidth="1"/>
    <col min="12542" max="12542" width="14.140625" style="147" customWidth="1"/>
    <col min="12543" max="12545" width="14.28515625" style="147" customWidth="1"/>
    <col min="12546" max="12795" width="9.140625" style="147"/>
    <col min="12796" max="12796" width="5.140625" style="147" customWidth="1"/>
    <col min="12797" max="12797" width="33.7109375" style="147" customWidth="1"/>
    <col min="12798" max="12798" width="14.140625" style="147" customWidth="1"/>
    <col min="12799" max="12801" width="14.28515625" style="147" customWidth="1"/>
    <col min="12802" max="13051" width="9.140625" style="147"/>
    <col min="13052" max="13052" width="5.140625" style="147" customWidth="1"/>
    <col min="13053" max="13053" width="33.7109375" style="147" customWidth="1"/>
    <col min="13054" max="13054" width="14.140625" style="147" customWidth="1"/>
    <col min="13055" max="13057" width="14.28515625" style="147" customWidth="1"/>
    <col min="13058" max="13307" width="9.140625" style="147"/>
    <col min="13308" max="13308" width="5.140625" style="147" customWidth="1"/>
    <col min="13309" max="13309" width="33.7109375" style="147" customWidth="1"/>
    <col min="13310" max="13310" width="14.140625" style="147" customWidth="1"/>
    <col min="13311" max="13313" width="14.28515625" style="147" customWidth="1"/>
    <col min="13314" max="13563" width="9.140625" style="147"/>
    <col min="13564" max="13564" width="5.140625" style="147" customWidth="1"/>
    <col min="13565" max="13565" width="33.7109375" style="147" customWidth="1"/>
    <col min="13566" max="13566" width="14.140625" style="147" customWidth="1"/>
    <col min="13567" max="13569" width="14.28515625" style="147" customWidth="1"/>
    <col min="13570" max="13819" width="9.140625" style="147"/>
    <col min="13820" max="13820" width="5.140625" style="147" customWidth="1"/>
    <col min="13821" max="13821" width="33.7109375" style="147" customWidth="1"/>
    <col min="13822" max="13822" width="14.140625" style="147" customWidth="1"/>
    <col min="13823" max="13825" width="14.28515625" style="147" customWidth="1"/>
    <col min="13826" max="14075" width="9.140625" style="147"/>
    <col min="14076" max="14076" width="5.140625" style="147" customWidth="1"/>
    <col min="14077" max="14077" width="33.7109375" style="147" customWidth="1"/>
    <col min="14078" max="14078" width="14.140625" style="147" customWidth="1"/>
    <col min="14079" max="14081" width="14.28515625" style="147" customWidth="1"/>
    <col min="14082" max="14331" width="9.140625" style="147"/>
    <col min="14332" max="14332" width="5.140625" style="147" customWidth="1"/>
    <col min="14333" max="14333" width="33.7109375" style="147" customWidth="1"/>
    <col min="14334" max="14334" width="14.140625" style="147" customWidth="1"/>
    <col min="14335" max="14337" width="14.28515625" style="147" customWidth="1"/>
    <col min="14338" max="14587" width="9.140625" style="147"/>
    <col min="14588" max="14588" width="5.140625" style="147" customWidth="1"/>
    <col min="14589" max="14589" width="33.7109375" style="147" customWidth="1"/>
    <col min="14590" max="14590" width="14.140625" style="147" customWidth="1"/>
    <col min="14591" max="14593" width="14.28515625" style="147" customWidth="1"/>
    <col min="14594" max="14843" width="9.140625" style="147"/>
    <col min="14844" max="14844" width="5.140625" style="147" customWidth="1"/>
    <col min="14845" max="14845" width="33.7109375" style="147" customWidth="1"/>
    <col min="14846" max="14846" width="14.140625" style="147" customWidth="1"/>
    <col min="14847" max="14849" width="14.28515625" style="147" customWidth="1"/>
    <col min="14850" max="15099" width="9.140625" style="147"/>
    <col min="15100" max="15100" width="5.140625" style="147" customWidth="1"/>
    <col min="15101" max="15101" width="33.7109375" style="147" customWidth="1"/>
    <col min="15102" max="15102" width="14.140625" style="147" customWidth="1"/>
    <col min="15103" max="15105" width="14.28515625" style="147" customWidth="1"/>
    <col min="15106" max="15355" width="9.140625" style="147"/>
    <col min="15356" max="15356" width="5.140625" style="147" customWidth="1"/>
    <col min="15357" max="15357" width="33.7109375" style="147" customWidth="1"/>
    <col min="15358" max="15358" width="14.140625" style="147" customWidth="1"/>
    <col min="15359" max="15361" width="14.28515625" style="147" customWidth="1"/>
    <col min="15362" max="15611" width="9.140625" style="147"/>
    <col min="15612" max="15612" width="5.140625" style="147" customWidth="1"/>
    <col min="15613" max="15613" width="33.7109375" style="147" customWidth="1"/>
    <col min="15614" max="15614" width="14.140625" style="147" customWidth="1"/>
    <col min="15615" max="15617" width="14.28515625" style="147" customWidth="1"/>
    <col min="15618" max="15867" width="9.140625" style="147"/>
    <col min="15868" max="15868" width="5.140625" style="147" customWidth="1"/>
    <col min="15869" max="15869" width="33.7109375" style="147" customWidth="1"/>
    <col min="15870" max="15870" width="14.140625" style="147" customWidth="1"/>
    <col min="15871" max="15873" width="14.28515625" style="147" customWidth="1"/>
    <col min="15874" max="16123" width="9.140625" style="147"/>
    <col min="16124" max="16124" width="5.140625" style="147" customWidth="1"/>
    <col min="16125" max="16125" width="33.7109375" style="147" customWidth="1"/>
    <col min="16126" max="16126" width="14.140625" style="147" customWidth="1"/>
    <col min="16127" max="16129" width="14.28515625" style="147" customWidth="1"/>
    <col min="16130" max="16384" width="9.140625" style="147"/>
  </cols>
  <sheetData>
    <row r="1" spans="1:5" x14ac:dyDescent="0.2">
      <c r="A1" s="158"/>
      <c r="B1" s="372" t="s">
        <v>601</v>
      </c>
      <c r="C1" s="372"/>
      <c r="D1" s="372"/>
      <c r="E1" s="372"/>
    </row>
    <row r="2" spans="1:5" x14ac:dyDescent="0.2">
      <c r="A2" s="158"/>
      <c r="B2" s="385" t="s">
        <v>686</v>
      </c>
      <c r="C2" s="385"/>
      <c r="D2" s="385"/>
      <c r="E2" s="385"/>
    </row>
    <row r="3" spans="1:5" x14ac:dyDescent="0.2">
      <c r="A3" s="158"/>
      <c r="B3" s="386" t="s">
        <v>475</v>
      </c>
      <c r="C3" s="386"/>
      <c r="D3" s="386"/>
      <c r="E3" s="386"/>
    </row>
    <row r="4" spans="1:5" x14ac:dyDescent="0.2">
      <c r="A4" s="158"/>
      <c r="B4" s="386" t="s">
        <v>476</v>
      </c>
      <c r="C4" s="386"/>
      <c r="D4" s="386"/>
      <c r="E4" s="386"/>
    </row>
    <row r="5" spans="1:5" x14ac:dyDescent="0.2">
      <c r="A5" s="158"/>
      <c r="B5" s="331" t="s">
        <v>911</v>
      </c>
      <c r="C5" s="331"/>
      <c r="D5" s="331"/>
      <c r="E5" s="331"/>
    </row>
    <row r="6" spans="1:5" ht="12.75" customHeight="1" x14ac:dyDescent="0.2">
      <c r="A6" s="158"/>
      <c r="B6" s="331" t="s">
        <v>477</v>
      </c>
      <c r="C6" s="331"/>
      <c r="D6" s="331"/>
      <c r="E6" s="331"/>
    </row>
    <row r="7" spans="1:5" ht="12.75" customHeight="1" x14ac:dyDescent="0.2">
      <c r="A7" s="155" t="s">
        <v>497</v>
      </c>
      <c r="B7" s="365" t="s">
        <v>476</v>
      </c>
      <c r="C7" s="365"/>
      <c r="D7" s="365"/>
      <c r="E7" s="365"/>
    </row>
    <row r="8" spans="1:5" ht="12.75" customHeight="1" x14ac:dyDescent="0.2">
      <c r="A8" s="155"/>
      <c r="B8" s="331" t="s">
        <v>733</v>
      </c>
      <c r="C8" s="331"/>
      <c r="D8" s="331"/>
      <c r="E8" s="331"/>
    </row>
    <row r="9" spans="1:5" x14ac:dyDescent="0.2">
      <c r="C9" s="148"/>
    </row>
    <row r="10" spans="1:5" ht="15.75" x14ac:dyDescent="0.25">
      <c r="A10" s="381" t="s">
        <v>500</v>
      </c>
      <c r="B10" s="381"/>
      <c r="C10" s="381"/>
      <c r="D10" s="381"/>
      <c r="E10" s="381"/>
    </row>
    <row r="11" spans="1:5" s="168" customFormat="1" ht="56.25" customHeight="1" x14ac:dyDescent="0.2">
      <c r="A11" s="382" t="s">
        <v>739</v>
      </c>
      <c r="B11" s="382"/>
      <c r="C11" s="382"/>
      <c r="D11" s="382"/>
      <c r="E11" s="382"/>
    </row>
    <row r="12" spans="1:5" x14ac:dyDescent="0.2">
      <c r="C12" s="157"/>
      <c r="D12" s="157"/>
      <c r="E12" s="157" t="s">
        <v>478</v>
      </c>
    </row>
    <row r="13" spans="1:5" ht="14.25" x14ac:dyDescent="0.2">
      <c r="A13" s="387" t="s">
        <v>448</v>
      </c>
      <c r="B13" s="387" t="s">
        <v>479</v>
      </c>
      <c r="C13" s="387"/>
      <c r="D13" s="364" t="s">
        <v>92</v>
      </c>
      <c r="E13" s="364"/>
    </row>
    <row r="14" spans="1:5" s="151" customFormat="1" ht="15.75" x14ac:dyDescent="0.2">
      <c r="A14" s="387"/>
      <c r="B14" s="387"/>
      <c r="C14" s="387"/>
      <c r="D14" s="173" t="s">
        <v>496</v>
      </c>
      <c r="E14" s="173" t="s">
        <v>740</v>
      </c>
    </row>
    <row r="15" spans="1:5" ht="15" x14ac:dyDescent="0.25">
      <c r="A15" s="159">
        <v>1</v>
      </c>
      <c r="B15" s="359" t="s">
        <v>480</v>
      </c>
      <c r="C15" s="360"/>
      <c r="D15" s="280">
        <v>153.6</v>
      </c>
      <c r="E15" s="280">
        <v>153.6</v>
      </c>
    </row>
    <row r="16" spans="1:5" ht="15" x14ac:dyDescent="0.25">
      <c r="A16" s="159">
        <v>2</v>
      </c>
      <c r="B16" s="359" t="s">
        <v>481</v>
      </c>
      <c r="C16" s="360"/>
      <c r="D16" s="280">
        <f>172.7+124.8</f>
        <v>297.5</v>
      </c>
      <c r="E16" s="280">
        <f>172.7+124.8</f>
        <v>297.5</v>
      </c>
    </row>
    <row r="17" spans="1:5" ht="15" x14ac:dyDescent="0.25">
      <c r="A17" s="159">
        <v>3</v>
      </c>
      <c r="B17" s="359" t="s">
        <v>482</v>
      </c>
      <c r="C17" s="360"/>
      <c r="D17" s="280">
        <f>81.3+124.8</f>
        <v>206.1</v>
      </c>
      <c r="E17" s="280">
        <f>81.3+124.8</f>
        <v>206.1</v>
      </c>
    </row>
    <row r="18" spans="1:5" ht="15" x14ac:dyDescent="0.25">
      <c r="A18" s="159">
        <v>4</v>
      </c>
      <c r="B18" s="359" t="s">
        <v>483</v>
      </c>
      <c r="C18" s="360"/>
      <c r="D18" s="280">
        <f>122.7+127.1</f>
        <v>249.8</v>
      </c>
      <c r="E18" s="280">
        <f>122.7+127.1</f>
        <v>249.8</v>
      </c>
    </row>
    <row r="19" spans="1:5" ht="15" x14ac:dyDescent="0.25">
      <c r="A19" s="159">
        <v>5</v>
      </c>
      <c r="B19" s="359" t="s">
        <v>484</v>
      </c>
      <c r="C19" s="360"/>
      <c r="D19" s="280">
        <v>92.5</v>
      </c>
      <c r="E19" s="280">
        <v>92.5</v>
      </c>
    </row>
    <row r="20" spans="1:5" ht="15" x14ac:dyDescent="0.25">
      <c r="A20" s="159">
        <v>6</v>
      </c>
      <c r="B20" s="359" t="s">
        <v>485</v>
      </c>
      <c r="C20" s="360"/>
      <c r="D20" s="280">
        <f>141.2+124.8</f>
        <v>266</v>
      </c>
      <c r="E20" s="280">
        <f>141.2+124.8</f>
        <v>266</v>
      </c>
    </row>
    <row r="21" spans="1:5" ht="15.75" x14ac:dyDescent="0.25">
      <c r="A21" s="170"/>
      <c r="B21" s="379" t="s">
        <v>492</v>
      </c>
      <c r="C21" s="380"/>
      <c r="D21" s="171">
        <f>SUM(D15:D20)</f>
        <v>1265.5</v>
      </c>
      <c r="E21" s="171">
        <f>SUM(E15:E20)</f>
        <v>1265.5</v>
      </c>
    </row>
    <row r="22" spans="1:5" x14ac:dyDescent="0.2">
      <c r="D22" s="172"/>
    </row>
  </sheetData>
  <mergeCells count="20">
    <mergeCell ref="B6:E6"/>
    <mergeCell ref="B1:E1"/>
    <mergeCell ref="B2:E2"/>
    <mergeCell ref="B3:E3"/>
    <mergeCell ref="B4:E4"/>
    <mergeCell ref="B5:E5"/>
    <mergeCell ref="B21:C21"/>
    <mergeCell ref="B7:E7"/>
    <mergeCell ref="B8:E8"/>
    <mergeCell ref="A10:E10"/>
    <mergeCell ref="A11:E11"/>
    <mergeCell ref="A13:A14"/>
    <mergeCell ref="B13:C14"/>
    <mergeCell ref="D13:E13"/>
    <mergeCell ref="B20:C20"/>
    <mergeCell ref="B15:C15"/>
    <mergeCell ref="B16:C16"/>
    <mergeCell ref="B17:C17"/>
    <mergeCell ref="B18:C18"/>
    <mergeCell ref="B19:C19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Normal="100" workbookViewId="0">
      <selection activeCell="G6" sqref="G6"/>
    </sheetView>
  </sheetViews>
  <sheetFormatPr defaultRowHeight="12.75" x14ac:dyDescent="0.2"/>
  <cols>
    <col min="4" max="4" width="11.85546875" customWidth="1"/>
    <col min="5" max="5" width="20.7109375" customWidth="1"/>
    <col min="260" max="260" width="11.85546875" customWidth="1"/>
    <col min="261" max="261" width="20.7109375" customWidth="1"/>
    <col min="516" max="516" width="11.85546875" customWidth="1"/>
    <col min="517" max="517" width="20.7109375" customWidth="1"/>
    <col min="772" max="772" width="11.85546875" customWidth="1"/>
    <col min="773" max="773" width="20.7109375" customWidth="1"/>
    <col min="1028" max="1028" width="11.85546875" customWidth="1"/>
    <col min="1029" max="1029" width="20.7109375" customWidth="1"/>
    <col min="1284" max="1284" width="11.85546875" customWidth="1"/>
    <col min="1285" max="1285" width="20.7109375" customWidth="1"/>
    <col min="1540" max="1540" width="11.85546875" customWidth="1"/>
    <col min="1541" max="1541" width="20.7109375" customWidth="1"/>
    <col min="1796" max="1796" width="11.85546875" customWidth="1"/>
    <col min="1797" max="1797" width="20.7109375" customWidth="1"/>
    <col min="2052" max="2052" width="11.85546875" customWidth="1"/>
    <col min="2053" max="2053" width="20.7109375" customWidth="1"/>
    <col min="2308" max="2308" width="11.85546875" customWidth="1"/>
    <col min="2309" max="2309" width="20.7109375" customWidth="1"/>
    <col min="2564" max="2564" width="11.85546875" customWidth="1"/>
    <col min="2565" max="2565" width="20.7109375" customWidth="1"/>
    <col min="2820" max="2820" width="11.85546875" customWidth="1"/>
    <col min="2821" max="2821" width="20.7109375" customWidth="1"/>
    <col min="3076" max="3076" width="11.85546875" customWidth="1"/>
    <col min="3077" max="3077" width="20.7109375" customWidth="1"/>
    <col min="3332" max="3332" width="11.85546875" customWidth="1"/>
    <col min="3333" max="3333" width="20.7109375" customWidth="1"/>
    <col min="3588" max="3588" width="11.85546875" customWidth="1"/>
    <col min="3589" max="3589" width="20.7109375" customWidth="1"/>
    <col min="3844" max="3844" width="11.85546875" customWidth="1"/>
    <col min="3845" max="3845" width="20.7109375" customWidth="1"/>
    <col min="4100" max="4100" width="11.85546875" customWidth="1"/>
    <col min="4101" max="4101" width="20.7109375" customWidth="1"/>
    <col min="4356" max="4356" width="11.85546875" customWidth="1"/>
    <col min="4357" max="4357" width="20.7109375" customWidth="1"/>
    <col min="4612" max="4612" width="11.85546875" customWidth="1"/>
    <col min="4613" max="4613" width="20.7109375" customWidth="1"/>
    <col min="4868" max="4868" width="11.85546875" customWidth="1"/>
    <col min="4869" max="4869" width="20.7109375" customWidth="1"/>
    <col min="5124" max="5124" width="11.85546875" customWidth="1"/>
    <col min="5125" max="5125" width="20.7109375" customWidth="1"/>
    <col min="5380" max="5380" width="11.85546875" customWidth="1"/>
    <col min="5381" max="5381" width="20.7109375" customWidth="1"/>
    <col min="5636" max="5636" width="11.85546875" customWidth="1"/>
    <col min="5637" max="5637" width="20.7109375" customWidth="1"/>
    <col min="5892" max="5892" width="11.85546875" customWidth="1"/>
    <col min="5893" max="5893" width="20.7109375" customWidth="1"/>
    <col min="6148" max="6148" width="11.85546875" customWidth="1"/>
    <col min="6149" max="6149" width="20.7109375" customWidth="1"/>
    <col min="6404" max="6404" width="11.85546875" customWidth="1"/>
    <col min="6405" max="6405" width="20.7109375" customWidth="1"/>
    <col min="6660" max="6660" width="11.85546875" customWidth="1"/>
    <col min="6661" max="6661" width="20.7109375" customWidth="1"/>
    <col min="6916" max="6916" width="11.85546875" customWidth="1"/>
    <col min="6917" max="6917" width="20.7109375" customWidth="1"/>
    <col min="7172" max="7172" width="11.85546875" customWidth="1"/>
    <col min="7173" max="7173" width="20.7109375" customWidth="1"/>
    <col min="7428" max="7428" width="11.85546875" customWidth="1"/>
    <col min="7429" max="7429" width="20.7109375" customWidth="1"/>
    <col min="7684" max="7684" width="11.85546875" customWidth="1"/>
    <col min="7685" max="7685" width="20.7109375" customWidth="1"/>
    <col min="7940" max="7940" width="11.85546875" customWidth="1"/>
    <col min="7941" max="7941" width="20.7109375" customWidth="1"/>
    <col min="8196" max="8196" width="11.85546875" customWidth="1"/>
    <col min="8197" max="8197" width="20.7109375" customWidth="1"/>
    <col min="8452" max="8452" width="11.85546875" customWidth="1"/>
    <col min="8453" max="8453" width="20.7109375" customWidth="1"/>
    <col min="8708" max="8708" width="11.85546875" customWidth="1"/>
    <col min="8709" max="8709" width="20.7109375" customWidth="1"/>
    <col min="8964" max="8964" width="11.85546875" customWidth="1"/>
    <col min="8965" max="8965" width="20.7109375" customWidth="1"/>
    <col min="9220" max="9220" width="11.85546875" customWidth="1"/>
    <col min="9221" max="9221" width="20.7109375" customWidth="1"/>
    <col min="9476" max="9476" width="11.85546875" customWidth="1"/>
    <col min="9477" max="9477" width="20.7109375" customWidth="1"/>
    <col min="9732" max="9732" width="11.85546875" customWidth="1"/>
    <col min="9733" max="9733" width="20.7109375" customWidth="1"/>
    <col min="9988" max="9988" width="11.85546875" customWidth="1"/>
    <col min="9989" max="9989" width="20.7109375" customWidth="1"/>
    <col min="10244" max="10244" width="11.85546875" customWidth="1"/>
    <col min="10245" max="10245" width="20.7109375" customWidth="1"/>
    <col min="10500" max="10500" width="11.85546875" customWidth="1"/>
    <col min="10501" max="10501" width="20.7109375" customWidth="1"/>
    <col min="10756" max="10756" width="11.85546875" customWidth="1"/>
    <col min="10757" max="10757" width="20.7109375" customWidth="1"/>
    <col min="11012" max="11012" width="11.85546875" customWidth="1"/>
    <col min="11013" max="11013" width="20.7109375" customWidth="1"/>
    <col min="11268" max="11268" width="11.85546875" customWidth="1"/>
    <col min="11269" max="11269" width="20.7109375" customWidth="1"/>
    <col min="11524" max="11524" width="11.85546875" customWidth="1"/>
    <col min="11525" max="11525" width="20.7109375" customWidth="1"/>
    <col min="11780" max="11780" width="11.85546875" customWidth="1"/>
    <col min="11781" max="11781" width="20.7109375" customWidth="1"/>
    <col min="12036" max="12036" width="11.85546875" customWidth="1"/>
    <col min="12037" max="12037" width="20.7109375" customWidth="1"/>
    <col min="12292" max="12292" width="11.85546875" customWidth="1"/>
    <col min="12293" max="12293" width="20.7109375" customWidth="1"/>
    <col min="12548" max="12548" width="11.85546875" customWidth="1"/>
    <col min="12549" max="12549" width="20.7109375" customWidth="1"/>
    <col min="12804" max="12804" width="11.85546875" customWidth="1"/>
    <col min="12805" max="12805" width="20.7109375" customWidth="1"/>
    <col min="13060" max="13060" width="11.85546875" customWidth="1"/>
    <col min="13061" max="13061" width="20.7109375" customWidth="1"/>
    <col min="13316" max="13316" width="11.85546875" customWidth="1"/>
    <col min="13317" max="13317" width="20.7109375" customWidth="1"/>
    <col min="13572" max="13572" width="11.85546875" customWidth="1"/>
    <col min="13573" max="13573" width="20.7109375" customWidth="1"/>
    <col min="13828" max="13828" width="11.85546875" customWidth="1"/>
    <col min="13829" max="13829" width="20.7109375" customWidth="1"/>
    <col min="14084" max="14084" width="11.85546875" customWidth="1"/>
    <col min="14085" max="14085" width="20.7109375" customWidth="1"/>
    <col min="14340" max="14340" width="11.85546875" customWidth="1"/>
    <col min="14341" max="14341" width="20.7109375" customWidth="1"/>
    <col min="14596" max="14596" width="11.85546875" customWidth="1"/>
    <col min="14597" max="14597" width="20.7109375" customWidth="1"/>
    <col min="14852" max="14852" width="11.85546875" customWidth="1"/>
    <col min="14853" max="14853" width="20.7109375" customWidth="1"/>
    <col min="15108" max="15108" width="11.85546875" customWidth="1"/>
    <col min="15109" max="15109" width="20.7109375" customWidth="1"/>
    <col min="15364" max="15364" width="11.85546875" customWidth="1"/>
    <col min="15365" max="15365" width="20.7109375" customWidth="1"/>
    <col min="15620" max="15620" width="11.85546875" customWidth="1"/>
    <col min="15621" max="15621" width="20.7109375" customWidth="1"/>
    <col min="15876" max="15876" width="11.85546875" customWidth="1"/>
    <col min="15877" max="15877" width="20.7109375" customWidth="1"/>
    <col min="16132" max="16132" width="11.85546875" customWidth="1"/>
    <col min="16133" max="16133" width="20.7109375" customWidth="1"/>
  </cols>
  <sheetData>
    <row r="1" spans="1:5" x14ac:dyDescent="0.2">
      <c r="A1" s="158"/>
      <c r="B1" s="158"/>
      <c r="C1" s="372" t="s">
        <v>602</v>
      </c>
      <c r="D1" s="372"/>
      <c r="E1" s="372"/>
    </row>
    <row r="2" spans="1:5" x14ac:dyDescent="0.2">
      <c r="A2" s="158"/>
      <c r="B2" s="158"/>
      <c r="C2" s="331" t="s">
        <v>686</v>
      </c>
      <c r="D2" s="331"/>
      <c r="E2" s="331"/>
    </row>
    <row r="3" spans="1:5" x14ac:dyDescent="0.2">
      <c r="A3" s="158"/>
      <c r="B3" s="158"/>
      <c r="C3" s="331" t="s">
        <v>475</v>
      </c>
      <c r="D3" s="331"/>
      <c r="E3" s="331"/>
    </row>
    <row r="4" spans="1:5" x14ac:dyDescent="0.2">
      <c r="A4" s="158"/>
      <c r="B4" s="158"/>
      <c r="C4" s="331" t="s">
        <v>476</v>
      </c>
      <c r="D4" s="331"/>
      <c r="E4" s="331"/>
    </row>
    <row r="5" spans="1:5" x14ac:dyDescent="0.2">
      <c r="A5" s="158"/>
      <c r="B5" s="158" t="s">
        <v>490</v>
      </c>
      <c r="C5" s="331" t="s">
        <v>911</v>
      </c>
      <c r="D5" s="331"/>
      <c r="E5" s="331"/>
    </row>
    <row r="6" spans="1:5" x14ac:dyDescent="0.2">
      <c r="A6" s="158"/>
      <c r="B6" s="158"/>
      <c r="C6" s="331" t="s">
        <v>477</v>
      </c>
      <c r="D6" s="331"/>
      <c r="E6" s="331"/>
    </row>
    <row r="7" spans="1:5" x14ac:dyDescent="0.2">
      <c r="A7" s="365" t="s">
        <v>476</v>
      </c>
      <c r="B7" s="365"/>
      <c r="C7" s="365"/>
      <c r="D7" s="365"/>
      <c r="E7" s="365"/>
    </row>
    <row r="8" spans="1:5" x14ac:dyDescent="0.2">
      <c r="A8" s="363" t="s">
        <v>741</v>
      </c>
      <c r="B8" s="363"/>
      <c r="C8" s="363"/>
      <c r="D8" s="363"/>
      <c r="E8" s="363"/>
    </row>
    <row r="9" spans="1:5" x14ac:dyDescent="0.2">
      <c r="A9" s="147"/>
      <c r="B9" s="147"/>
      <c r="C9" s="148"/>
      <c r="D9" s="147"/>
      <c r="E9" s="147"/>
    </row>
    <row r="10" spans="1:5" x14ac:dyDescent="0.2">
      <c r="A10" s="366" t="s">
        <v>491</v>
      </c>
      <c r="B10" s="366"/>
      <c r="C10" s="366"/>
      <c r="D10" s="366"/>
      <c r="E10" s="366"/>
    </row>
    <row r="11" spans="1:5" ht="12.75" customHeight="1" x14ac:dyDescent="0.2">
      <c r="A11" s="378" t="s">
        <v>742</v>
      </c>
      <c r="B11" s="378"/>
      <c r="C11" s="378"/>
      <c r="D11" s="378"/>
      <c r="E11" s="378"/>
    </row>
    <row r="12" spans="1:5" x14ac:dyDescent="0.2">
      <c r="A12" s="378"/>
      <c r="B12" s="378"/>
      <c r="C12" s="378"/>
      <c r="D12" s="378"/>
      <c r="E12" s="378"/>
    </row>
    <row r="13" spans="1:5" x14ac:dyDescent="0.2">
      <c r="A13" s="378"/>
      <c r="B13" s="378"/>
      <c r="C13" s="378"/>
      <c r="D13" s="378"/>
      <c r="E13" s="378"/>
    </row>
    <row r="14" spans="1:5" x14ac:dyDescent="0.2">
      <c r="A14" s="147"/>
      <c r="B14" s="147"/>
      <c r="C14" s="157"/>
      <c r="D14" s="157"/>
      <c r="E14" s="157" t="s">
        <v>478</v>
      </c>
    </row>
    <row r="15" spans="1:5" ht="12.75" customHeight="1" x14ac:dyDescent="0.2">
      <c r="A15" s="392" t="s">
        <v>448</v>
      </c>
      <c r="B15" s="368" t="s">
        <v>479</v>
      </c>
      <c r="C15" s="394"/>
      <c r="D15" s="369"/>
      <c r="E15" s="398" t="s">
        <v>495</v>
      </c>
    </row>
    <row r="16" spans="1:5" x14ac:dyDescent="0.2">
      <c r="A16" s="393"/>
      <c r="B16" s="395"/>
      <c r="C16" s="396"/>
      <c r="D16" s="397"/>
      <c r="E16" s="399"/>
    </row>
    <row r="17" spans="1:9" ht="15" x14ac:dyDescent="0.25">
      <c r="A17" s="159">
        <v>1</v>
      </c>
      <c r="B17" s="359" t="s">
        <v>480</v>
      </c>
      <c r="C17" s="391"/>
      <c r="D17" s="360"/>
      <c r="E17" s="160">
        <v>1</v>
      </c>
    </row>
    <row r="18" spans="1:9" ht="15" x14ac:dyDescent="0.25">
      <c r="A18" s="159">
        <v>2</v>
      </c>
      <c r="B18" s="359" t="s">
        <v>481</v>
      </c>
      <c r="C18" s="391"/>
      <c r="D18" s="360"/>
      <c r="E18" s="160">
        <v>1</v>
      </c>
    </row>
    <row r="19" spans="1:9" ht="15" x14ac:dyDescent="0.25">
      <c r="A19" s="159">
        <v>3</v>
      </c>
      <c r="B19" s="359" t="s">
        <v>482</v>
      </c>
      <c r="C19" s="391"/>
      <c r="D19" s="360"/>
      <c r="E19" s="160">
        <v>1</v>
      </c>
    </row>
    <row r="20" spans="1:9" ht="15" x14ac:dyDescent="0.25">
      <c r="A20" s="159">
        <v>4</v>
      </c>
      <c r="B20" s="359" t="s">
        <v>483</v>
      </c>
      <c r="C20" s="391"/>
      <c r="D20" s="360"/>
      <c r="E20" s="160">
        <v>1</v>
      </c>
    </row>
    <row r="21" spans="1:9" ht="15" x14ac:dyDescent="0.25">
      <c r="A21" s="159">
        <v>5</v>
      </c>
      <c r="B21" s="359" t="s">
        <v>484</v>
      </c>
      <c r="C21" s="391"/>
      <c r="D21" s="360"/>
      <c r="E21" s="160">
        <v>1</v>
      </c>
      <c r="I21" s="161" t="s">
        <v>31</v>
      </c>
    </row>
    <row r="22" spans="1:9" ht="15" x14ac:dyDescent="0.25">
      <c r="A22" s="159">
        <v>6</v>
      </c>
      <c r="B22" s="359" t="s">
        <v>485</v>
      </c>
      <c r="C22" s="391"/>
      <c r="D22" s="360"/>
      <c r="E22" s="160">
        <v>1</v>
      </c>
    </row>
    <row r="23" spans="1:9" ht="15" x14ac:dyDescent="0.25">
      <c r="A23" s="162"/>
      <c r="B23" s="388" t="s">
        <v>492</v>
      </c>
      <c r="C23" s="389"/>
      <c r="D23" s="390"/>
      <c r="E23" s="163">
        <f>SUM(E17:E22)</f>
        <v>6</v>
      </c>
    </row>
    <row r="24" spans="1:9" x14ac:dyDescent="0.2">
      <c r="A24" s="147"/>
      <c r="B24" s="147"/>
      <c r="C24" s="147"/>
      <c r="D24" s="147"/>
      <c r="E24" s="147"/>
    </row>
    <row r="25" spans="1:9" x14ac:dyDescent="0.2">
      <c r="E25" s="174"/>
    </row>
  </sheetData>
  <mergeCells count="20">
    <mergeCell ref="C6:E6"/>
    <mergeCell ref="C1:E1"/>
    <mergeCell ref="C2:E2"/>
    <mergeCell ref="C3:E3"/>
    <mergeCell ref="C4:E4"/>
    <mergeCell ref="C5:E5"/>
    <mergeCell ref="A7:E7"/>
    <mergeCell ref="A8:E8"/>
    <mergeCell ref="A10:E10"/>
    <mergeCell ref="A11:E13"/>
    <mergeCell ref="A15:A16"/>
    <mergeCell ref="B15:D16"/>
    <mergeCell ref="E15:E16"/>
    <mergeCell ref="B23:D23"/>
    <mergeCell ref="B17:D17"/>
    <mergeCell ref="B18:D18"/>
    <mergeCell ref="B19:D19"/>
    <mergeCell ref="B20:D20"/>
    <mergeCell ref="B21:D21"/>
    <mergeCell ref="B22:D2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7"/>
  <sheetViews>
    <sheetView zoomScaleNormal="100" workbookViewId="0">
      <selection activeCell="I12" sqref="I12"/>
    </sheetView>
  </sheetViews>
  <sheetFormatPr defaultRowHeight="12.75" x14ac:dyDescent="0.2"/>
  <cols>
    <col min="1" max="1" width="10.5703125" customWidth="1"/>
    <col min="4" max="4" width="30.42578125" customWidth="1"/>
    <col min="5" max="5" width="11.28515625" customWidth="1"/>
    <col min="6" max="6" width="10.85546875" customWidth="1"/>
    <col min="257" max="257" width="10.5703125" customWidth="1"/>
    <col min="260" max="260" width="30.42578125" customWidth="1"/>
    <col min="261" max="261" width="11.28515625" customWidth="1"/>
    <col min="262" max="262" width="10.85546875" customWidth="1"/>
    <col min="513" max="513" width="10.5703125" customWidth="1"/>
    <col min="516" max="516" width="30.42578125" customWidth="1"/>
    <col min="517" max="517" width="11.28515625" customWidth="1"/>
    <col min="518" max="518" width="10.85546875" customWidth="1"/>
    <col min="769" max="769" width="10.5703125" customWidth="1"/>
    <col min="772" max="772" width="30.42578125" customWidth="1"/>
    <col min="773" max="773" width="11.28515625" customWidth="1"/>
    <col min="774" max="774" width="10.85546875" customWidth="1"/>
    <col min="1025" max="1025" width="10.5703125" customWidth="1"/>
    <col min="1028" max="1028" width="30.42578125" customWidth="1"/>
    <col min="1029" max="1029" width="11.28515625" customWidth="1"/>
    <col min="1030" max="1030" width="10.85546875" customWidth="1"/>
    <col min="1281" max="1281" width="10.5703125" customWidth="1"/>
    <col min="1284" max="1284" width="30.42578125" customWidth="1"/>
    <col min="1285" max="1285" width="11.28515625" customWidth="1"/>
    <col min="1286" max="1286" width="10.85546875" customWidth="1"/>
    <col min="1537" max="1537" width="10.5703125" customWidth="1"/>
    <col min="1540" max="1540" width="30.42578125" customWidth="1"/>
    <col min="1541" max="1541" width="11.28515625" customWidth="1"/>
    <col min="1542" max="1542" width="10.85546875" customWidth="1"/>
    <col min="1793" max="1793" width="10.5703125" customWidth="1"/>
    <col min="1796" max="1796" width="30.42578125" customWidth="1"/>
    <col min="1797" max="1797" width="11.28515625" customWidth="1"/>
    <col min="1798" max="1798" width="10.85546875" customWidth="1"/>
    <col min="2049" max="2049" width="10.5703125" customWidth="1"/>
    <col min="2052" max="2052" width="30.42578125" customWidth="1"/>
    <col min="2053" max="2053" width="11.28515625" customWidth="1"/>
    <col min="2054" max="2054" width="10.85546875" customWidth="1"/>
    <col min="2305" max="2305" width="10.5703125" customWidth="1"/>
    <col min="2308" max="2308" width="30.42578125" customWidth="1"/>
    <col min="2309" max="2309" width="11.28515625" customWidth="1"/>
    <col min="2310" max="2310" width="10.85546875" customWidth="1"/>
    <col min="2561" max="2561" width="10.5703125" customWidth="1"/>
    <col min="2564" max="2564" width="30.42578125" customWidth="1"/>
    <col min="2565" max="2565" width="11.28515625" customWidth="1"/>
    <col min="2566" max="2566" width="10.85546875" customWidth="1"/>
    <col min="2817" max="2817" width="10.5703125" customWidth="1"/>
    <col min="2820" max="2820" width="30.42578125" customWidth="1"/>
    <col min="2821" max="2821" width="11.28515625" customWidth="1"/>
    <col min="2822" max="2822" width="10.85546875" customWidth="1"/>
    <col min="3073" max="3073" width="10.5703125" customWidth="1"/>
    <col min="3076" max="3076" width="30.42578125" customWidth="1"/>
    <col min="3077" max="3077" width="11.28515625" customWidth="1"/>
    <col min="3078" max="3078" width="10.85546875" customWidth="1"/>
    <col min="3329" max="3329" width="10.5703125" customWidth="1"/>
    <col min="3332" max="3332" width="30.42578125" customWidth="1"/>
    <col min="3333" max="3333" width="11.28515625" customWidth="1"/>
    <col min="3334" max="3334" width="10.85546875" customWidth="1"/>
    <col min="3585" max="3585" width="10.5703125" customWidth="1"/>
    <col min="3588" max="3588" width="30.42578125" customWidth="1"/>
    <col min="3589" max="3589" width="11.28515625" customWidth="1"/>
    <col min="3590" max="3590" width="10.85546875" customWidth="1"/>
    <col min="3841" max="3841" width="10.5703125" customWidth="1"/>
    <col min="3844" max="3844" width="30.42578125" customWidth="1"/>
    <col min="3845" max="3845" width="11.28515625" customWidth="1"/>
    <col min="3846" max="3846" width="10.85546875" customWidth="1"/>
    <col min="4097" max="4097" width="10.5703125" customWidth="1"/>
    <col min="4100" max="4100" width="30.42578125" customWidth="1"/>
    <col min="4101" max="4101" width="11.28515625" customWidth="1"/>
    <col min="4102" max="4102" width="10.85546875" customWidth="1"/>
    <col min="4353" max="4353" width="10.5703125" customWidth="1"/>
    <col min="4356" max="4356" width="30.42578125" customWidth="1"/>
    <col min="4357" max="4357" width="11.28515625" customWidth="1"/>
    <col min="4358" max="4358" width="10.85546875" customWidth="1"/>
    <col min="4609" max="4609" width="10.5703125" customWidth="1"/>
    <col min="4612" max="4612" width="30.42578125" customWidth="1"/>
    <col min="4613" max="4613" width="11.28515625" customWidth="1"/>
    <col min="4614" max="4614" width="10.85546875" customWidth="1"/>
    <col min="4865" max="4865" width="10.5703125" customWidth="1"/>
    <col min="4868" max="4868" width="30.42578125" customWidth="1"/>
    <col min="4869" max="4869" width="11.28515625" customWidth="1"/>
    <col min="4870" max="4870" width="10.85546875" customWidth="1"/>
    <col min="5121" max="5121" width="10.5703125" customWidth="1"/>
    <col min="5124" max="5124" width="30.42578125" customWidth="1"/>
    <col min="5125" max="5125" width="11.28515625" customWidth="1"/>
    <col min="5126" max="5126" width="10.85546875" customWidth="1"/>
    <col min="5377" max="5377" width="10.5703125" customWidth="1"/>
    <col min="5380" max="5380" width="30.42578125" customWidth="1"/>
    <col min="5381" max="5381" width="11.28515625" customWidth="1"/>
    <col min="5382" max="5382" width="10.85546875" customWidth="1"/>
    <col min="5633" max="5633" width="10.5703125" customWidth="1"/>
    <col min="5636" max="5636" width="30.42578125" customWidth="1"/>
    <col min="5637" max="5637" width="11.28515625" customWidth="1"/>
    <col min="5638" max="5638" width="10.85546875" customWidth="1"/>
    <col min="5889" max="5889" width="10.5703125" customWidth="1"/>
    <col min="5892" max="5892" width="30.42578125" customWidth="1"/>
    <col min="5893" max="5893" width="11.28515625" customWidth="1"/>
    <col min="5894" max="5894" width="10.85546875" customWidth="1"/>
    <col min="6145" max="6145" width="10.5703125" customWidth="1"/>
    <col min="6148" max="6148" width="30.42578125" customWidth="1"/>
    <col min="6149" max="6149" width="11.28515625" customWidth="1"/>
    <col min="6150" max="6150" width="10.85546875" customWidth="1"/>
    <col min="6401" max="6401" width="10.5703125" customWidth="1"/>
    <col min="6404" max="6404" width="30.42578125" customWidth="1"/>
    <col min="6405" max="6405" width="11.28515625" customWidth="1"/>
    <col min="6406" max="6406" width="10.85546875" customWidth="1"/>
    <col min="6657" max="6657" width="10.5703125" customWidth="1"/>
    <col min="6660" max="6660" width="30.42578125" customWidth="1"/>
    <col min="6661" max="6661" width="11.28515625" customWidth="1"/>
    <col min="6662" max="6662" width="10.85546875" customWidth="1"/>
    <col min="6913" max="6913" width="10.5703125" customWidth="1"/>
    <col min="6916" max="6916" width="30.42578125" customWidth="1"/>
    <col min="6917" max="6917" width="11.28515625" customWidth="1"/>
    <col min="6918" max="6918" width="10.85546875" customWidth="1"/>
    <col min="7169" max="7169" width="10.5703125" customWidth="1"/>
    <col min="7172" max="7172" width="30.42578125" customWidth="1"/>
    <col min="7173" max="7173" width="11.28515625" customWidth="1"/>
    <col min="7174" max="7174" width="10.85546875" customWidth="1"/>
    <col min="7425" max="7425" width="10.5703125" customWidth="1"/>
    <col min="7428" max="7428" width="30.42578125" customWidth="1"/>
    <col min="7429" max="7429" width="11.28515625" customWidth="1"/>
    <col min="7430" max="7430" width="10.85546875" customWidth="1"/>
    <col min="7681" max="7681" width="10.5703125" customWidth="1"/>
    <col min="7684" max="7684" width="30.42578125" customWidth="1"/>
    <col min="7685" max="7685" width="11.28515625" customWidth="1"/>
    <col min="7686" max="7686" width="10.85546875" customWidth="1"/>
    <col min="7937" max="7937" width="10.5703125" customWidth="1"/>
    <col min="7940" max="7940" width="30.42578125" customWidth="1"/>
    <col min="7941" max="7941" width="11.28515625" customWidth="1"/>
    <col min="7942" max="7942" width="10.85546875" customWidth="1"/>
    <col min="8193" max="8193" width="10.5703125" customWidth="1"/>
    <col min="8196" max="8196" width="30.42578125" customWidth="1"/>
    <col min="8197" max="8197" width="11.28515625" customWidth="1"/>
    <col min="8198" max="8198" width="10.85546875" customWidth="1"/>
    <col min="8449" max="8449" width="10.5703125" customWidth="1"/>
    <col min="8452" max="8452" width="30.42578125" customWidth="1"/>
    <col min="8453" max="8453" width="11.28515625" customWidth="1"/>
    <col min="8454" max="8454" width="10.85546875" customWidth="1"/>
    <col min="8705" max="8705" width="10.5703125" customWidth="1"/>
    <col min="8708" max="8708" width="30.42578125" customWidth="1"/>
    <col min="8709" max="8709" width="11.28515625" customWidth="1"/>
    <col min="8710" max="8710" width="10.85546875" customWidth="1"/>
    <col min="8961" max="8961" width="10.5703125" customWidth="1"/>
    <col min="8964" max="8964" width="30.42578125" customWidth="1"/>
    <col min="8965" max="8965" width="11.28515625" customWidth="1"/>
    <col min="8966" max="8966" width="10.85546875" customWidth="1"/>
    <col min="9217" max="9217" width="10.5703125" customWidth="1"/>
    <col min="9220" max="9220" width="30.42578125" customWidth="1"/>
    <col min="9221" max="9221" width="11.28515625" customWidth="1"/>
    <col min="9222" max="9222" width="10.85546875" customWidth="1"/>
    <col min="9473" max="9473" width="10.5703125" customWidth="1"/>
    <col min="9476" max="9476" width="30.42578125" customWidth="1"/>
    <col min="9477" max="9477" width="11.28515625" customWidth="1"/>
    <col min="9478" max="9478" width="10.85546875" customWidth="1"/>
    <col min="9729" max="9729" width="10.5703125" customWidth="1"/>
    <col min="9732" max="9732" width="30.42578125" customWidth="1"/>
    <col min="9733" max="9733" width="11.28515625" customWidth="1"/>
    <col min="9734" max="9734" width="10.85546875" customWidth="1"/>
    <col min="9985" max="9985" width="10.5703125" customWidth="1"/>
    <col min="9988" max="9988" width="30.42578125" customWidth="1"/>
    <col min="9989" max="9989" width="11.28515625" customWidth="1"/>
    <col min="9990" max="9990" width="10.85546875" customWidth="1"/>
    <col min="10241" max="10241" width="10.5703125" customWidth="1"/>
    <col min="10244" max="10244" width="30.42578125" customWidth="1"/>
    <col min="10245" max="10245" width="11.28515625" customWidth="1"/>
    <col min="10246" max="10246" width="10.85546875" customWidth="1"/>
    <col min="10497" max="10497" width="10.5703125" customWidth="1"/>
    <col min="10500" max="10500" width="30.42578125" customWidth="1"/>
    <col min="10501" max="10501" width="11.28515625" customWidth="1"/>
    <col min="10502" max="10502" width="10.85546875" customWidth="1"/>
    <col min="10753" max="10753" width="10.5703125" customWidth="1"/>
    <col min="10756" max="10756" width="30.42578125" customWidth="1"/>
    <col min="10757" max="10757" width="11.28515625" customWidth="1"/>
    <col min="10758" max="10758" width="10.85546875" customWidth="1"/>
    <col min="11009" max="11009" width="10.5703125" customWidth="1"/>
    <col min="11012" max="11012" width="30.42578125" customWidth="1"/>
    <col min="11013" max="11013" width="11.28515625" customWidth="1"/>
    <col min="11014" max="11014" width="10.85546875" customWidth="1"/>
    <col min="11265" max="11265" width="10.5703125" customWidth="1"/>
    <col min="11268" max="11268" width="30.42578125" customWidth="1"/>
    <col min="11269" max="11269" width="11.28515625" customWidth="1"/>
    <col min="11270" max="11270" width="10.85546875" customWidth="1"/>
    <col min="11521" max="11521" width="10.5703125" customWidth="1"/>
    <col min="11524" max="11524" width="30.42578125" customWidth="1"/>
    <col min="11525" max="11525" width="11.28515625" customWidth="1"/>
    <col min="11526" max="11526" width="10.85546875" customWidth="1"/>
    <col min="11777" max="11777" width="10.5703125" customWidth="1"/>
    <col min="11780" max="11780" width="30.42578125" customWidth="1"/>
    <col min="11781" max="11781" width="11.28515625" customWidth="1"/>
    <col min="11782" max="11782" width="10.85546875" customWidth="1"/>
    <col min="12033" max="12033" width="10.5703125" customWidth="1"/>
    <col min="12036" max="12036" width="30.42578125" customWidth="1"/>
    <col min="12037" max="12037" width="11.28515625" customWidth="1"/>
    <col min="12038" max="12038" width="10.85546875" customWidth="1"/>
    <col min="12289" max="12289" width="10.5703125" customWidth="1"/>
    <col min="12292" max="12292" width="30.42578125" customWidth="1"/>
    <col min="12293" max="12293" width="11.28515625" customWidth="1"/>
    <col min="12294" max="12294" width="10.85546875" customWidth="1"/>
    <col min="12545" max="12545" width="10.5703125" customWidth="1"/>
    <col min="12548" max="12548" width="30.42578125" customWidth="1"/>
    <col min="12549" max="12549" width="11.28515625" customWidth="1"/>
    <col min="12550" max="12550" width="10.85546875" customWidth="1"/>
    <col min="12801" max="12801" width="10.5703125" customWidth="1"/>
    <col min="12804" max="12804" width="30.42578125" customWidth="1"/>
    <col min="12805" max="12805" width="11.28515625" customWidth="1"/>
    <col min="12806" max="12806" width="10.85546875" customWidth="1"/>
    <col min="13057" max="13057" width="10.5703125" customWidth="1"/>
    <col min="13060" max="13060" width="30.42578125" customWidth="1"/>
    <col min="13061" max="13061" width="11.28515625" customWidth="1"/>
    <col min="13062" max="13062" width="10.85546875" customWidth="1"/>
    <col min="13313" max="13313" width="10.5703125" customWidth="1"/>
    <col min="13316" max="13316" width="30.42578125" customWidth="1"/>
    <col min="13317" max="13317" width="11.28515625" customWidth="1"/>
    <col min="13318" max="13318" width="10.85546875" customWidth="1"/>
    <col min="13569" max="13569" width="10.5703125" customWidth="1"/>
    <col min="13572" max="13572" width="30.42578125" customWidth="1"/>
    <col min="13573" max="13573" width="11.28515625" customWidth="1"/>
    <col min="13574" max="13574" width="10.85546875" customWidth="1"/>
    <col min="13825" max="13825" width="10.5703125" customWidth="1"/>
    <col min="13828" max="13828" width="30.42578125" customWidth="1"/>
    <col min="13829" max="13829" width="11.28515625" customWidth="1"/>
    <col min="13830" max="13830" width="10.85546875" customWidth="1"/>
    <col min="14081" max="14081" width="10.5703125" customWidth="1"/>
    <col min="14084" max="14084" width="30.42578125" customWidth="1"/>
    <col min="14085" max="14085" width="11.28515625" customWidth="1"/>
    <col min="14086" max="14086" width="10.85546875" customWidth="1"/>
    <col min="14337" max="14337" width="10.5703125" customWidth="1"/>
    <col min="14340" max="14340" width="30.42578125" customWidth="1"/>
    <col min="14341" max="14341" width="11.28515625" customWidth="1"/>
    <col min="14342" max="14342" width="10.85546875" customWidth="1"/>
    <col min="14593" max="14593" width="10.5703125" customWidth="1"/>
    <col min="14596" max="14596" width="30.42578125" customWidth="1"/>
    <col min="14597" max="14597" width="11.28515625" customWidth="1"/>
    <col min="14598" max="14598" width="10.85546875" customWidth="1"/>
    <col min="14849" max="14849" width="10.5703125" customWidth="1"/>
    <col min="14852" max="14852" width="30.42578125" customWidth="1"/>
    <col min="14853" max="14853" width="11.28515625" customWidth="1"/>
    <col min="14854" max="14854" width="10.85546875" customWidth="1"/>
    <col min="15105" max="15105" width="10.5703125" customWidth="1"/>
    <col min="15108" max="15108" width="30.42578125" customWidth="1"/>
    <col min="15109" max="15109" width="11.28515625" customWidth="1"/>
    <col min="15110" max="15110" width="10.85546875" customWidth="1"/>
    <col min="15361" max="15361" width="10.5703125" customWidth="1"/>
    <col min="15364" max="15364" width="30.42578125" customWidth="1"/>
    <col min="15365" max="15365" width="11.28515625" customWidth="1"/>
    <col min="15366" max="15366" width="10.85546875" customWidth="1"/>
    <col min="15617" max="15617" width="10.5703125" customWidth="1"/>
    <col min="15620" max="15620" width="30.42578125" customWidth="1"/>
    <col min="15621" max="15621" width="11.28515625" customWidth="1"/>
    <col min="15622" max="15622" width="10.85546875" customWidth="1"/>
    <col min="15873" max="15873" width="10.5703125" customWidth="1"/>
    <col min="15876" max="15876" width="30.42578125" customWidth="1"/>
    <col min="15877" max="15877" width="11.28515625" customWidth="1"/>
    <col min="15878" max="15878" width="10.85546875" customWidth="1"/>
    <col min="16129" max="16129" width="10.5703125" customWidth="1"/>
    <col min="16132" max="16132" width="30.42578125" customWidth="1"/>
    <col min="16133" max="16133" width="11.28515625" customWidth="1"/>
    <col min="16134" max="16134" width="10.85546875" customWidth="1"/>
  </cols>
  <sheetData>
    <row r="1" spans="1:7" x14ac:dyDescent="0.2">
      <c r="A1" s="147"/>
      <c r="B1" s="147"/>
      <c r="C1" s="372" t="s">
        <v>603</v>
      </c>
      <c r="D1" s="372"/>
      <c r="E1" s="372"/>
      <c r="F1" s="372"/>
    </row>
    <row r="2" spans="1:7" x14ac:dyDescent="0.2">
      <c r="A2" s="147"/>
      <c r="B2" s="147"/>
      <c r="C2" s="331" t="s">
        <v>686</v>
      </c>
      <c r="D2" s="331"/>
      <c r="E2" s="331"/>
      <c r="F2" s="331"/>
    </row>
    <row r="3" spans="1:7" x14ac:dyDescent="0.2">
      <c r="A3" s="147"/>
      <c r="B3" s="147"/>
      <c r="C3" s="331" t="s">
        <v>475</v>
      </c>
      <c r="D3" s="331"/>
      <c r="E3" s="331"/>
      <c r="F3" s="331"/>
    </row>
    <row r="4" spans="1:7" x14ac:dyDescent="0.2">
      <c r="A4" s="147"/>
      <c r="B4" s="147"/>
      <c r="C4" s="331" t="s">
        <v>476</v>
      </c>
      <c r="D4" s="331"/>
      <c r="E4" s="331"/>
      <c r="F4" s="331"/>
    </row>
    <row r="5" spans="1:7" x14ac:dyDescent="0.2">
      <c r="A5" s="147"/>
      <c r="B5" s="147" t="s">
        <v>493</v>
      </c>
      <c r="C5" s="331" t="s">
        <v>911</v>
      </c>
      <c r="D5" s="331"/>
      <c r="E5" s="331"/>
      <c r="F5" s="331"/>
    </row>
    <row r="6" spans="1:7" x14ac:dyDescent="0.2">
      <c r="A6" s="147"/>
      <c r="B6" s="147"/>
      <c r="C6" s="331" t="s">
        <v>477</v>
      </c>
      <c r="D6" s="331"/>
      <c r="E6" s="331"/>
      <c r="F6" s="331"/>
    </row>
    <row r="7" spans="1:7" x14ac:dyDescent="0.2">
      <c r="A7" s="147"/>
      <c r="B7" s="365" t="s">
        <v>476</v>
      </c>
      <c r="C7" s="365"/>
      <c r="D7" s="365"/>
      <c r="E7" s="365"/>
      <c r="F7" s="365"/>
    </row>
    <row r="8" spans="1:7" x14ac:dyDescent="0.2">
      <c r="A8" s="147"/>
      <c r="B8" s="147" t="s">
        <v>494</v>
      </c>
      <c r="C8" s="331" t="s">
        <v>733</v>
      </c>
      <c r="D8" s="331"/>
      <c r="E8" s="331"/>
      <c r="F8" s="331"/>
    </row>
    <row r="9" spans="1:7" x14ac:dyDescent="0.2">
      <c r="A9" s="147"/>
      <c r="B9" s="147"/>
      <c r="C9" s="148"/>
      <c r="D9" s="147"/>
      <c r="E9" s="147"/>
    </row>
    <row r="10" spans="1:7" x14ac:dyDescent="0.2">
      <c r="A10" s="366" t="s">
        <v>491</v>
      </c>
      <c r="B10" s="366"/>
      <c r="C10" s="366"/>
      <c r="D10" s="366"/>
      <c r="E10" s="366"/>
      <c r="F10" s="366"/>
    </row>
    <row r="11" spans="1:7" ht="12.75" customHeight="1" x14ac:dyDescent="0.2">
      <c r="A11" s="378" t="s">
        <v>743</v>
      </c>
      <c r="B11" s="378"/>
      <c r="C11" s="378"/>
      <c r="D11" s="378"/>
      <c r="E11" s="378"/>
      <c r="F11" s="378"/>
    </row>
    <row r="12" spans="1:7" x14ac:dyDescent="0.2">
      <c r="A12" s="378"/>
      <c r="B12" s="378"/>
      <c r="C12" s="378"/>
      <c r="D12" s="378"/>
      <c r="E12" s="378"/>
      <c r="F12" s="378"/>
    </row>
    <row r="13" spans="1:7" x14ac:dyDescent="0.2">
      <c r="A13" s="378"/>
      <c r="B13" s="378"/>
      <c r="C13" s="378"/>
      <c r="D13" s="378"/>
      <c r="E13" s="378"/>
      <c r="F13" s="378"/>
    </row>
    <row r="14" spans="1:7" x14ac:dyDescent="0.2">
      <c r="A14" s="147"/>
      <c r="B14" s="147"/>
      <c r="C14" s="157"/>
      <c r="D14" s="157"/>
      <c r="E14" s="157"/>
    </row>
    <row r="15" spans="1:7" x14ac:dyDescent="0.2">
      <c r="A15" s="147"/>
      <c r="B15" s="147"/>
      <c r="C15" s="157"/>
      <c r="D15" s="157"/>
      <c r="E15" s="157"/>
      <c r="F15" s="157" t="s">
        <v>478</v>
      </c>
    </row>
    <row r="16" spans="1:7" x14ac:dyDescent="0.2">
      <c r="A16" s="370" t="s">
        <v>448</v>
      </c>
      <c r="B16" s="370" t="s">
        <v>479</v>
      </c>
      <c r="C16" s="370"/>
      <c r="D16" s="370"/>
      <c r="E16" s="377" t="s">
        <v>92</v>
      </c>
      <c r="F16" s="377"/>
      <c r="G16" s="161" t="s">
        <v>31</v>
      </c>
    </row>
    <row r="17" spans="1:8" ht="12.75" customHeight="1" x14ac:dyDescent="0.2">
      <c r="A17" s="370"/>
      <c r="B17" s="370"/>
      <c r="C17" s="370"/>
      <c r="D17" s="370"/>
      <c r="E17" s="401" t="s">
        <v>496</v>
      </c>
      <c r="F17" s="401" t="s">
        <v>740</v>
      </c>
    </row>
    <row r="18" spans="1:8" x14ac:dyDescent="0.2">
      <c r="A18" s="370"/>
      <c r="B18" s="370"/>
      <c r="C18" s="370"/>
      <c r="D18" s="370"/>
      <c r="E18" s="402"/>
      <c r="F18" s="402"/>
    </row>
    <row r="19" spans="1:8" ht="15" x14ac:dyDescent="0.25">
      <c r="A19" s="159">
        <v>1</v>
      </c>
      <c r="B19" s="359" t="s">
        <v>480</v>
      </c>
      <c r="C19" s="391"/>
      <c r="D19" s="360"/>
      <c r="E19" s="281">
        <v>0.91849999999999998</v>
      </c>
      <c r="F19" s="281">
        <v>0.93140000000000001</v>
      </c>
    </row>
    <row r="20" spans="1:8" ht="15" x14ac:dyDescent="0.25">
      <c r="A20" s="159">
        <v>2</v>
      </c>
      <c r="B20" s="359" t="s">
        <v>481</v>
      </c>
      <c r="C20" s="391"/>
      <c r="D20" s="360"/>
      <c r="E20" s="281">
        <v>0.91849999999999998</v>
      </c>
      <c r="F20" s="281">
        <v>0.93140000000000001</v>
      </c>
    </row>
    <row r="21" spans="1:8" ht="15" x14ac:dyDescent="0.25">
      <c r="A21" s="159">
        <v>3</v>
      </c>
      <c r="B21" s="359" t="s">
        <v>482</v>
      </c>
      <c r="C21" s="391"/>
      <c r="D21" s="360"/>
      <c r="E21" s="281">
        <v>0.91849999999999998</v>
      </c>
      <c r="F21" s="281">
        <v>0.93140000000000001</v>
      </c>
    </row>
    <row r="22" spans="1:8" ht="15" x14ac:dyDescent="0.25">
      <c r="A22" s="159">
        <v>4</v>
      </c>
      <c r="B22" s="359" t="s">
        <v>483</v>
      </c>
      <c r="C22" s="391"/>
      <c r="D22" s="360"/>
      <c r="E22" s="281">
        <v>0.91849999999999998</v>
      </c>
      <c r="F22" s="281">
        <v>0.93140000000000001</v>
      </c>
    </row>
    <row r="23" spans="1:8" ht="15" x14ac:dyDescent="0.25">
      <c r="A23" s="159">
        <v>5</v>
      </c>
      <c r="B23" s="359" t="s">
        <v>484</v>
      </c>
      <c r="C23" s="391"/>
      <c r="D23" s="360"/>
      <c r="E23" s="281">
        <v>0.91849999999999998</v>
      </c>
      <c r="F23" s="281">
        <v>0.93140000000000001</v>
      </c>
      <c r="H23" s="161" t="s">
        <v>31</v>
      </c>
    </row>
    <row r="24" spans="1:8" ht="15" x14ac:dyDescent="0.25">
      <c r="A24" s="159">
        <v>6</v>
      </c>
      <c r="B24" s="359" t="s">
        <v>485</v>
      </c>
      <c r="C24" s="391"/>
      <c r="D24" s="360"/>
      <c r="E24" s="281">
        <v>0.91849999999999998</v>
      </c>
      <c r="F24" s="281">
        <v>0.93140000000000001</v>
      </c>
    </row>
    <row r="25" spans="1:8" ht="15" x14ac:dyDescent="0.25">
      <c r="A25" s="400" t="s">
        <v>492</v>
      </c>
      <c r="B25" s="400"/>
      <c r="C25" s="400"/>
      <c r="D25" s="400"/>
      <c r="E25" s="282">
        <f>SUM(E19:E24)</f>
        <v>5.5110000000000001</v>
      </c>
      <c r="F25" s="282">
        <f>SUM(F19:F24)</f>
        <v>5.5884</v>
      </c>
    </row>
    <row r="26" spans="1:8" x14ac:dyDescent="0.2">
      <c r="A26" s="147"/>
      <c r="B26" s="147"/>
      <c r="C26" s="147"/>
      <c r="D26" s="147"/>
      <c r="E26" s="147"/>
      <c r="F26" s="147"/>
    </row>
    <row r="27" spans="1:8" x14ac:dyDescent="0.2">
      <c r="E27" s="174"/>
      <c r="F27" s="174"/>
    </row>
  </sheetData>
  <mergeCells count="22">
    <mergeCell ref="C6:F6"/>
    <mergeCell ref="C1:F1"/>
    <mergeCell ref="C2:F2"/>
    <mergeCell ref="C3:F3"/>
    <mergeCell ref="C4:F4"/>
    <mergeCell ref="C5:F5"/>
    <mergeCell ref="B7:F7"/>
    <mergeCell ref="C8:F8"/>
    <mergeCell ref="A10:F10"/>
    <mergeCell ref="A11:F13"/>
    <mergeCell ref="A16:A18"/>
    <mergeCell ref="B16:D18"/>
    <mergeCell ref="E16:F16"/>
    <mergeCell ref="E17:E18"/>
    <mergeCell ref="F17:F18"/>
    <mergeCell ref="A25:D25"/>
    <mergeCell ref="B19:D19"/>
    <mergeCell ref="B20:D20"/>
    <mergeCell ref="B21:D21"/>
    <mergeCell ref="B22:D22"/>
    <mergeCell ref="B23:D23"/>
    <mergeCell ref="B24:D2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1"/>
  <sheetViews>
    <sheetView zoomScaleNormal="100" workbookViewId="0">
      <selection activeCell="G20" sqref="G20"/>
    </sheetView>
  </sheetViews>
  <sheetFormatPr defaultRowHeight="12.75" x14ac:dyDescent="0.2"/>
  <cols>
    <col min="1" max="1" width="4.7109375" style="147" customWidth="1"/>
    <col min="2" max="2" width="31.85546875" style="147" customWidth="1"/>
    <col min="3" max="3" width="18.7109375" style="147" customWidth="1"/>
    <col min="4" max="4" width="14.5703125" style="147" customWidth="1"/>
    <col min="5" max="5" width="15.5703125" style="147" customWidth="1"/>
    <col min="6" max="256" width="9.140625" style="147"/>
    <col min="257" max="257" width="4.7109375" style="147" customWidth="1"/>
    <col min="258" max="258" width="31.85546875" style="147" customWidth="1"/>
    <col min="259" max="259" width="18.7109375" style="147" customWidth="1"/>
    <col min="260" max="260" width="14.5703125" style="147" customWidth="1"/>
    <col min="261" max="261" width="15.5703125" style="147" customWidth="1"/>
    <col min="262" max="512" width="9.140625" style="147"/>
    <col min="513" max="513" width="4.7109375" style="147" customWidth="1"/>
    <col min="514" max="514" width="31.85546875" style="147" customWidth="1"/>
    <col min="515" max="515" width="18.7109375" style="147" customWidth="1"/>
    <col min="516" max="516" width="14.5703125" style="147" customWidth="1"/>
    <col min="517" max="517" width="15.5703125" style="147" customWidth="1"/>
    <col min="518" max="768" width="9.140625" style="147"/>
    <col min="769" max="769" width="4.7109375" style="147" customWidth="1"/>
    <col min="770" max="770" width="31.85546875" style="147" customWidth="1"/>
    <col min="771" max="771" width="18.7109375" style="147" customWidth="1"/>
    <col min="772" max="772" width="14.5703125" style="147" customWidth="1"/>
    <col min="773" max="773" width="15.5703125" style="147" customWidth="1"/>
    <col min="774" max="1024" width="9.140625" style="147"/>
    <col min="1025" max="1025" width="4.7109375" style="147" customWidth="1"/>
    <col min="1026" max="1026" width="31.85546875" style="147" customWidth="1"/>
    <col min="1027" max="1027" width="18.7109375" style="147" customWidth="1"/>
    <col min="1028" max="1028" width="14.5703125" style="147" customWidth="1"/>
    <col min="1029" max="1029" width="15.5703125" style="147" customWidth="1"/>
    <col min="1030" max="1280" width="9.140625" style="147"/>
    <col min="1281" max="1281" width="4.7109375" style="147" customWidth="1"/>
    <col min="1282" max="1282" width="31.85546875" style="147" customWidth="1"/>
    <col min="1283" max="1283" width="18.7109375" style="147" customWidth="1"/>
    <col min="1284" max="1284" width="14.5703125" style="147" customWidth="1"/>
    <col min="1285" max="1285" width="15.5703125" style="147" customWidth="1"/>
    <col min="1286" max="1536" width="9.140625" style="147"/>
    <col min="1537" max="1537" width="4.7109375" style="147" customWidth="1"/>
    <col min="1538" max="1538" width="31.85546875" style="147" customWidth="1"/>
    <col min="1539" max="1539" width="18.7109375" style="147" customWidth="1"/>
    <col min="1540" max="1540" width="14.5703125" style="147" customWidth="1"/>
    <col min="1541" max="1541" width="15.5703125" style="147" customWidth="1"/>
    <col min="1542" max="1792" width="9.140625" style="147"/>
    <col min="1793" max="1793" width="4.7109375" style="147" customWidth="1"/>
    <col min="1794" max="1794" width="31.85546875" style="147" customWidth="1"/>
    <col min="1795" max="1795" width="18.7109375" style="147" customWidth="1"/>
    <col min="1796" max="1796" width="14.5703125" style="147" customWidth="1"/>
    <col min="1797" max="1797" width="15.5703125" style="147" customWidth="1"/>
    <col min="1798" max="2048" width="9.140625" style="147"/>
    <col min="2049" max="2049" width="4.7109375" style="147" customWidth="1"/>
    <col min="2050" max="2050" width="31.85546875" style="147" customWidth="1"/>
    <col min="2051" max="2051" width="18.7109375" style="147" customWidth="1"/>
    <col min="2052" max="2052" width="14.5703125" style="147" customWidth="1"/>
    <col min="2053" max="2053" width="15.5703125" style="147" customWidth="1"/>
    <col min="2054" max="2304" width="9.140625" style="147"/>
    <col min="2305" max="2305" width="4.7109375" style="147" customWidth="1"/>
    <col min="2306" max="2306" width="31.85546875" style="147" customWidth="1"/>
    <col min="2307" max="2307" width="18.7109375" style="147" customWidth="1"/>
    <col min="2308" max="2308" width="14.5703125" style="147" customWidth="1"/>
    <col min="2309" max="2309" width="15.5703125" style="147" customWidth="1"/>
    <col min="2310" max="2560" width="9.140625" style="147"/>
    <col min="2561" max="2561" width="4.7109375" style="147" customWidth="1"/>
    <col min="2562" max="2562" width="31.85546875" style="147" customWidth="1"/>
    <col min="2563" max="2563" width="18.7109375" style="147" customWidth="1"/>
    <col min="2564" max="2564" width="14.5703125" style="147" customWidth="1"/>
    <col min="2565" max="2565" width="15.5703125" style="147" customWidth="1"/>
    <col min="2566" max="2816" width="9.140625" style="147"/>
    <col min="2817" max="2817" width="4.7109375" style="147" customWidth="1"/>
    <col min="2818" max="2818" width="31.85546875" style="147" customWidth="1"/>
    <col min="2819" max="2819" width="18.7109375" style="147" customWidth="1"/>
    <col min="2820" max="2820" width="14.5703125" style="147" customWidth="1"/>
    <col min="2821" max="2821" width="15.5703125" style="147" customWidth="1"/>
    <col min="2822" max="3072" width="9.140625" style="147"/>
    <col min="3073" max="3073" width="4.7109375" style="147" customWidth="1"/>
    <col min="3074" max="3074" width="31.85546875" style="147" customWidth="1"/>
    <col min="3075" max="3075" width="18.7109375" style="147" customWidth="1"/>
    <col min="3076" max="3076" width="14.5703125" style="147" customWidth="1"/>
    <col min="3077" max="3077" width="15.5703125" style="147" customWidth="1"/>
    <col min="3078" max="3328" width="9.140625" style="147"/>
    <col min="3329" max="3329" width="4.7109375" style="147" customWidth="1"/>
    <col min="3330" max="3330" width="31.85546875" style="147" customWidth="1"/>
    <col min="3331" max="3331" width="18.7109375" style="147" customWidth="1"/>
    <col min="3332" max="3332" width="14.5703125" style="147" customWidth="1"/>
    <col min="3333" max="3333" width="15.5703125" style="147" customWidth="1"/>
    <col min="3334" max="3584" width="9.140625" style="147"/>
    <col min="3585" max="3585" width="4.7109375" style="147" customWidth="1"/>
    <col min="3586" max="3586" width="31.85546875" style="147" customWidth="1"/>
    <col min="3587" max="3587" width="18.7109375" style="147" customWidth="1"/>
    <col min="3588" max="3588" width="14.5703125" style="147" customWidth="1"/>
    <col min="3589" max="3589" width="15.5703125" style="147" customWidth="1"/>
    <col min="3590" max="3840" width="9.140625" style="147"/>
    <col min="3841" max="3841" width="4.7109375" style="147" customWidth="1"/>
    <col min="3842" max="3842" width="31.85546875" style="147" customWidth="1"/>
    <col min="3843" max="3843" width="18.7109375" style="147" customWidth="1"/>
    <col min="3844" max="3844" width="14.5703125" style="147" customWidth="1"/>
    <col min="3845" max="3845" width="15.5703125" style="147" customWidth="1"/>
    <col min="3846" max="4096" width="9.140625" style="147"/>
    <col min="4097" max="4097" width="4.7109375" style="147" customWidth="1"/>
    <col min="4098" max="4098" width="31.85546875" style="147" customWidth="1"/>
    <col min="4099" max="4099" width="18.7109375" style="147" customWidth="1"/>
    <col min="4100" max="4100" width="14.5703125" style="147" customWidth="1"/>
    <col min="4101" max="4101" width="15.5703125" style="147" customWidth="1"/>
    <col min="4102" max="4352" width="9.140625" style="147"/>
    <col min="4353" max="4353" width="4.7109375" style="147" customWidth="1"/>
    <col min="4354" max="4354" width="31.85546875" style="147" customWidth="1"/>
    <col min="4355" max="4355" width="18.7109375" style="147" customWidth="1"/>
    <col min="4356" max="4356" width="14.5703125" style="147" customWidth="1"/>
    <col min="4357" max="4357" width="15.5703125" style="147" customWidth="1"/>
    <col min="4358" max="4608" width="9.140625" style="147"/>
    <col min="4609" max="4609" width="4.7109375" style="147" customWidth="1"/>
    <col min="4610" max="4610" width="31.85546875" style="147" customWidth="1"/>
    <col min="4611" max="4611" width="18.7109375" style="147" customWidth="1"/>
    <col min="4612" max="4612" width="14.5703125" style="147" customWidth="1"/>
    <col min="4613" max="4613" width="15.5703125" style="147" customWidth="1"/>
    <col min="4614" max="4864" width="9.140625" style="147"/>
    <col min="4865" max="4865" width="4.7109375" style="147" customWidth="1"/>
    <col min="4866" max="4866" width="31.85546875" style="147" customWidth="1"/>
    <col min="4867" max="4867" width="18.7109375" style="147" customWidth="1"/>
    <col min="4868" max="4868" width="14.5703125" style="147" customWidth="1"/>
    <col min="4869" max="4869" width="15.5703125" style="147" customWidth="1"/>
    <col min="4870" max="5120" width="9.140625" style="147"/>
    <col min="5121" max="5121" width="4.7109375" style="147" customWidth="1"/>
    <col min="5122" max="5122" width="31.85546875" style="147" customWidth="1"/>
    <col min="5123" max="5123" width="18.7109375" style="147" customWidth="1"/>
    <col min="5124" max="5124" width="14.5703125" style="147" customWidth="1"/>
    <col min="5125" max="5125" width="15.5703125" style="147" customWidth="1"/>
    <col min="5126" max="5376" width="9.140625" style="147"/>
    <col min="5377" max="5377" width="4.7109375" style="147" customWidth="1"/>
    <col min="5378" max="5378" width="31.85546875" style="147" customWidth="1"/>
    <col min="5379" max="5379" width="18.7109375" style="147" customWidth="1"/>
    <col min="5380" max="5380" width="14.5703125" style="147" customWidth="1"/>
    <col min="5381" max="5381" width="15.5703125" style="147" customWidth="1"/>
    <col min="5382" max="5632" width="9.140625" style="147"/>
    <col min="5633" max="5633" width="4.7109375" style="147" customWidth="1"/>
    <col min="5634" max="5634" width="31.85546875" style="147" customWidth="1"/>
    <col min="5635" max="5635" width="18.7109375" style="147" customWidth="1"/>
    <col min="5636" max="5636" width="14.5703125" style="147" customWidth="1"/>
    <col min="5637" max="5637" width="15.5703125" style="147" customWidth="1"/>
    <col min="5638" max="5888" width="9.140625" style="147"/>
    <col min="5889" max="5889" width="4.7109375" style="147" customWidth="1"/>
    <col min="5890" max="5890" width="31.85546875" style="147" customWidth="1"/>
    <col min="5891" max="5891" width="18.7109375" style="147" customWidth="1"/>
    <col min="5892" max="5892" width="14.5703125" style="147" customWidth="1"/>
    <col min="5893" max="5893" width="15.5703125" style="147" customWidth="1"/>
    <col min="5894" max="6144" width="9.140625" style="147"/>
    <col min="6145" max="6145" width="4.7109375" style="147" customWidth="1"/>
    <col min="6146" max="6146" width="31.85546875" style="147" customWidth="1"/>
    <col min="6147" max="6147" width="18.7109375" style="147" customWidth="1"/>
    <col min="6148" max="6148" width="14.5703125" style="147" customWidth="1"/>
    <col min="6149" max="6149" width="15.5703125" style="147" customWidth="1"/>
    <col min="6150" max="6400" width="9.140625" style="147"/>
    <col min="6401" max="6401" width="4.7109375" style="147" customWidth="1"/>
    <col min="6402" max="6402" width="31.85546875" style="147" customWidth="1"/>
    <col min="6403" max="6403" width="18.7109375" style="147" customWidth="1"/>
    <col min="6404" max="6404" width="14.5703125" style="147" customWidth="1"/>
    <col min="6405" max="6405" width="15.5703125" style="147" customWidth="1"/>
    <col min="6406" max="6656" width="9.140625" style="147"/>
    <col min="6657" max="6657" width="4.7109375" style="147" customWidth="1"/>
    <col min="6658" max="6658" width="31.85546875" style="147" customWidth="1"/>
    <col min="6659" max="6659" width="18.7109375" style="147" customWidth="1"/>
    <col min="6660" max="6660" width="14.5703125" style="147" customWidth="1"/>
    <col min="6661" max="6661" width="15.5703125" style="147" customWidth="1"/>
    <col min="6662" max="6912" width="9.140625" style="147"/>
    <col min="6913" max="6913" width="4.7109375" style="147" customWidth="1"/>
    <col min="6914" max="6914" width="31.85546875" style="147" customWidth="1"/>
    <col min="6915" max="6915" width="18.7109375" style="147" customWidth="1"/>
    <col min="6916" max="6916" width="14.5703125" style="147" customWidth="1"/>
    <col min="6917" max="6917" width="15.5703125" style="147" customWidth="1"/>
    <col min="6918" max="7168" width="9.140625" style="147"/>
    <col min="7169" max="7169" width="4.7109375" style="147" customWidth="1"/>
    <col min="7170" max="7170" width="31.85546875" style="147" customWidth="1"/>
    <col min="7171" max="7171" width="18.7109375" style="147" customWidth="1"/>
    <col min="7172" max="7172" width="14.5703125" style="147" customWidth="1"/>
    <col min="7173" max="7173" width="15.5703125" style="147" customWidth="1"/>
    <col min="7174" max="7424" width="9.140625" style="147"/>
    <col min="7425" max="7425" width="4.7109375" style="147" customWidth="1"/>
    <col min="7426" max="7426" width="31.85546875" style="147" customWidth="1"/>
    <col min="7427" max="7427" width="18.7109375" style="147" customWidth="1"/>
    <col min="7428" max="7428" width="14.5703125" style="147" customWidth="1"/>
    <col min="7429" max="7429" width="15.5703125" style="147" customWidth="1"/>
    <col min="7430" max="7680" width="9.140625" style="147"/>
    <col min="7681" max="7681" width="4.7109375" style="147" customWidth="1"/>
    <col min="7682" max="7682" width="31.85546875" style="147" customWidth="1"/>
    <col min="7683" max="7683" width="18.7109375" style="147" customWidth="1"/>
    <col min="7684" max="7684" width="14.5703125" style="147" customWidth="1"/>
    <col min="7685" max="7685" width="15.5703125" style="147" customWidth="1"/>
    <col min="7686" max="7936" width="9.140625" style="147"/>
    <col min="7937" max="7937" width="4.7109375" style="147" customWidth="1"/>
    <col min="7938" max="7938" width="31.85546875" style="147" customWidth="1"/>
    <col min="7939" max="7939" width="18.7109375" style="147" customWidth="1"/>
    <col min="7940" max="7940" width="14.5703125" style="147" customWidth="1"/>
    <col min="7941" max="7941" width="15.5703125" style="147" customWidth="1"/>
    <col min="7942" max="8192" width="9.140625" style="147"/>
    <col min="8193" max="8193" width="4.7109375" style="147" customWidth="1"/>
    <col min="8194" max="8194" width="31.85546875" style="147" customWidth="1"/>
    <col min="8195" max="8195" width="18.7109375" style="147" customWidth="1"/>
    <col min="8196" max="8196" width="14.5703125" style="147" customWidth="1"/>
    <col min="8197" max="8197" width="15.5703125" style="147" customWidth="1"/>
    <col min="8198" max="8448" width="9.140625" style="147"/>
    <col min="8449" max="8449" width="4.7109375" style="147" customWidth="1"/>
    <col min="8450" max="8450" width="31.85546875" style="147" customWidth="1"/>
    <col min="8451" max="8451" width="18.7109375" style="147" customWidth="1"/>
    <col min="8452" max="8452" width="14.5703125" style="147" customWidth="1"/>
    <col min="8453" max="8453" width="15.5703125" style="147" customWidth="1"/>
    <col min="8454" max="8704" width="9.140625" style="147"/>
    <col min="8705" max="8705" width="4.7109375" style="147" customWidth="1"/>
    <col min="8706" max="8706" width="31.85546875" style="147" customWidth="1"/>
    <col min="8707" max="8707" width="18.7109375" style="147" customWidth="1"/>
    <col min="8708" max="8708" width="14.5703125" style="147" customWidth="1"/>
    <col min="8709" max="8709" width="15.5703125" style="147" customWidth="1"/>
    <col min="8710" max="8960" width="9.140625" style="147"/>
    <col min="8961" max="8961" width="4.7109375" style="147" customWidth="1"/>
    <col min="8962" max="8962" width="31.85546875" style="147" customWidth="1"/>
    <col min="8963" max="8963" width="18.7109375" style="147" customWidth="1"/>
    <col min="8964" max="8964" width="14.5703125" style="147" customWidth="1"/>
    <col min="8965" max="8965" width="15.5703125" style="147" customWidth="1"/>
    <col min="8966" max="9216" width="9.140625" style="147"/>
    <col min="9217" max="9217" width="4.7109375" style="147" customWidth="1"/>
    <col min="9218" max="9218" width="31.85546875" style="147" customWidth="1"/>
    <col min="9219" max="9219" width="18.7109375" style="147" customWidth="1"/>
    <col min="9220" max="9220" width="14.5703125" style="147" customWidth="1"/>
    <col min="9221" max="9221" width="15.5703125" style="147" customWidth="1"/>
    <col min="9222" max="9472" width="9.140625" style="147"/>
    <col min="9473" max="9473" width="4.7109375" style="147" customWidth="1"/>
    <col min="9474" max="9474" width="31.85546875" style="147" customWidth="1"/>
    <col min="9475" max="9475" width="18.7109375" style="147" customWidth="1"/>
    <col min="9476" max="9476" width="14.5703125" style="147" customWidth="1"/>
    <col min="9477" max="9477" width="15.5703125" style="147" customWidth="1"/>
    <col min="9478" max="9728" width="9.140625" style="147"/>
    <col min="9729" max="9729" width="4.7109375" style="147" customWidth="1"/>
    <col min="9730" max="9730" width="31.85546875" style="147" customWidth="1"/>
    <col min="9731" max="9731" width="18.7109375" style="147" customWidth="1"/>
    <col min="9732" max="9732" width="14.5703125" style="147" customWidth="1"/>
    <col min="9733" max="9733" width="15.5703125" style="147" customWidth="1"/>
    <col min="9734" max="9984" width="9.140625" style="147"/>
    <col min="9985" max="9985" width="4.7109375" style="147" customWidth="1"/>
    <col min="9986" max="9986" width="31.85546875" style="147" customWidth="1"/>
    <col min="9987" max="9987" width="18.7109375" style="147" customWidth="1"/>
    <col min="9988" max="9988" width="14.5703125" style="147" customWidth="1"/>
    <col min="9989" max="9989" width="15.5703125" style="147" customWidth="1"/>
    <col min="9990" max="10240" width="9.140625" style="147"/>
    <col min="10241" max="10241" width="4.7109375" style="147" customWidth="1"/>
    <col min="10242" max="10242" width="31.85546875" style="147" customWidth="1"/>
    <col min="10243" max="10243" width="18.7109375" style="147" customWidth="1"/>
    <col min="10244" max="10244" width="14.5703125" style="147" customWidth="1"/>
    <col min="10245" max="10245" width="15.5703125" style="147" customWidth="1"/>
    <col min="10246" max="10496" width="9.140625" style="147"/>
    <col min="10497" max="10497" width="4.7109375" style="147" customWidth="1"/>
    <col min="10498" max="10498" width="31.85546875" style="147" customWidth="1"/>
    <col min="10499" max="10499" width="18.7109375" style="147" customWidth="1"/>
    <col min="10500" max="10500" width="14.5703125" style="147" customWidth="1"/>
    <col min="10501" max="10501" width="15.5703125" style="147" customWidth="1"/>
    <col min="10502" max="10752" width="9.140625" style="147"/>
    <col min="10753" max="10753" width="4.7109375" style="147" customWidth="1"/>
    <col min="10754" max="10754" width="31.85546875" style="147" customWidth="1"/>
    <col min="10755" max="10755" width="18.7109375" style="147" customWidth="1"/>
    <col min="10756" max="10756" width="14.5703125" style="147" customWidth="1"/>
    <col min="10757" max="10757" width="15.5703125" style="147" customWidth="1"/>
    <col min="10758" max="11008" width="9.140625" style="147"/>
    <col min="11009" max="11009" width="4.7109375" style="147" customWidth="1"/>
    <col min="11010" max="11010" width="31.85546875" style="147" customWidth="1"/>
    <col min="11011" max="11011" width="18.7109375" style="147" customWidth="1"/>
    <col min="11012" max="11012" width="14.5703125" style="147" customWidth="1"/>
    <col min="11013" max="11013" width="15.5703125" style="147" customWidth="1"/>
    <col min="11014" max="11264" width="9.140625" style="147"/>
    <col min="11265" max="11265" width="4.7109375" style="147" customWidth="1"/>
    <col min="11266" max="11266" width="31.85546875" style="147" customWidth="1"/>
    <col min="11267" max="11267" width="18.7109375" style="147" customWidth="1"/>
    <col min="11268" max="11268" width="14.5703125" style="147" customWidth="1"/>
    <col min="11269" max="11269" width="15.5703125" style="147" customWidth="1"/>
    <col min="11270" max="11520" width="9.140625" style="147"/>
    <col min="11521" max="11521" width="4.7109375" style="147" customWidth="1"/>
    <col min="11522" max="11522" width="31.85546875" style="147" customWidth="1"/>
    <col min="11523" max="11523" width="18.7109375" style="147" customWidth="1"/>
    <col min="11524" max="11524" width="14.5703125" style="147" customWidth="1"/>
    <col min="11525" max="11525" width="15.5703125" style="147" customWidth="1"/>
    <col min="11526" max="11776" width="9.140625" style="147"/>
    <col min="11777" max="11777" width="4.7109375" style="147" customWidth="1"/>
    <col min="11778" max="11778" width="31.85546875" style="147" customWidth="1"/>
    <col min="11779" max="11779" width="18.7109375" style="147" customWidth="1"/>
    <col min="11780" max="11780" width="14.5703125" style="147" customWidth="1"/>
    <col min="11781" max="11781" width="15.5703125" style="147" customWidth="1"/>
    <col min="11782" max="12032" width="9.140625" style="147"/>
    <col min="12033" max="12033" width="4.7109375" style="147" customWidth="1"/>
    <col min="12034" max="12034" width="31.85546875" style="147" customWidth="1"/>
    <col min="12035" max="12035" width="18.7109375" style="147" customWidth="1"/>
    <col min="12036" max="12036" width="14.5703125" style="147" customWidth="1"/>
    <col min="12037" max="12037" width="15.5703125" style="147" customWidth="1"/>
    <col min="12038" max="12288" width="9.140625" style="147"/>
    <col min="12289" max="12289" width="4.7109375" style="147" customWidth="1"/>
    <col min="12290" max="12290" width="31.85546875" style="147" customWidth="1"/>
    <col min="12291" max="12291" width="18.7109375" style="147" customWidth="1"/>
    <col min="12292" max="12292" width="14.5703125" style="147" customWidth="1"/>
    <col min="12293" max="12293" width="15.5703125" style="147" customWidth="1"/>
    <col min="12294" max="12544" width="9.140625" style="147"/>
    <col min="12545" max="12545" width="4.7109375" style="147" customWidth="1"/>
    <col min="12546" max="12546" width="31.85546875" style="147" customWidth="1"/>
    <col min="12547" max="12547" width="18.7109375" style="147" customWidth="1"/>
    <col min="12548" max="12548" width="14.5703125" style="147" customWidth="1"/>
    <col min="12549" max="12549" width="15.5703125" style="147" customWidth="1"/>
    <col min="12550" max="12800" width="9.140625" style="147"/>
    <col min="12801" max="12801" width="4.7109375" style="147" customWidth="1"/>
    <col min="12802" max="12802" width="31.85546875" style="147" customWidth="1"/>
    <col min="12803" max="12803" width="18.7109375" style="147" customWidth="1"/>
    <col min="12804" max="12804" width="14.5703125" style="147" customWidth="1"/>
    <col min="12805" max="12805" width="15.5703125" style="147" customWidth="1"/>
    <col min="12806" max="13056" width="9.140625" style="147"/>
    <col min="13057" max="13057" width="4.7109375" style="147" customWidth="1"/>
    <col min="13058" max="13058" width="31.85546875" style="147" customWidth="1"/>
    <col min="13059" max="13059" width="18.7109375" style="147" customWidth="1"/>
    <col min="13060" max="13060" width="14.5703125" style="147" customWidth="1"/>
    <col min="13061" max="13061" width="15.5703125" style="147" customWidth="1"/>
    <col min="13062" max="13312" width="9.140625" style="147"/>
    <col min="13313" max="13313" width="4.7109375" style="147" customWidth="1"/>
    <col min="13314" max="13314" width="31.85546875" style="147" customWidth="1"/>
    <col min="13315" max="13315" width="18.7109375" style="147" customWidth="1"/>
    <col min="13316" max="13316" width="14.5703125" style="147" customWidth="1"/>
    <col min="13317" max="13317" width="15.5703125" style="147" customWidth="1"/>
    <col min="13318" max="13568" width="9.140625" style="147"/>
    <col min="13569" max="13569" width="4.7109375" style="147" customWidth="1"/>
    <col min="13570" max="13570" width="31.85546875" style="147" customWidth="1"/>
    <col min="13571" max="13571" width="18.7109375" style="147" customWidth="1"/>
    <col min="13572" max="13572" width="14.5703125" style="147" customWidth="1"/>
    <col min="13573" max="13573" width="15.5703125" style="147" customWidth="1"/>
    <col min="13574" max="13824" width="9.140625" style="147"/>
    <col min="13825" max="13825" width="4.7109375" style="147" customWidth="1"/>
    <col min="13826" max="13826" width="31.85546875" style="147" customWidth="1"/>
    <col min="13827" max="13827" width="18.7109375" style="147" customWidth="1"/>
    <col min="13828" max="13828" width="14.5703125" style="147" customWidth="1"/>
    <col min="13829" max="13829" width="15.5703125" style="147" customWidth="1"/>
    <col min="13830" max="14080" width="9.140625" style="147"/>
    <col min="14081" max="14081" width="4.7109375" style="147" customWidth="1"/>
    <col min="14082" max="14082" width="31.85546875" style="147" customWidth="1"/>
    <col min="14083" max="14083" width="18.7109375" style="147" customWidth="1"/>
    <col min="14084" max="14084" width="14.5703125" style="147" customWidth="1"/>
    <col min="14085" max="14085" width="15.5703125" style="147" customWidth="1"/>
    <col min="14086" max="14336" width="9.140625" style="147"/>
    <col min="14337" max="14337" width="4.7109375" style="147" customWidth="1"/>
    <col min="14338" max="14338" width="31.85546875" style="147" customWidth="1"/>
    <col min="14339" max="14339" width="18.7109375" style="147" customWidth="1"/>
    <col min="14340" max="14340" width="14.5703125" style="147" customWidth="1"/>
    <col min="14341" max="14341" width="15.5703125" style="147" customWidth="1"/>
    <col min="14342" max="14592" width="9.140625" style="147"/>
    <col min="14593" max="14593" width="4.7109375" style="147" customWidth="1"/>
    <col min="14594" max="14594" width="31.85546875" style="147" customWidth="1"/>
    <col min="14595" max="14595" width="18.7109375" style="147" customWidth="1"/>
    <col min="14596" max="14596" width="14.5703125" style="147" customWidth="1"/>
    <col min="14597" max="14597" width="15.5703125" style="147" customWidth="1"/>
    <col min="14598" max="14848" width="9.140625" style="147"/>
    <col min="14849" max="14849" width="4.7109375" style="147" customWidth="1"/>
    <col min="14850" max="14850" width="31.85546875" style="147" customWidth="1"/>
    <col min="14851" max="14851" width="18.7109375" style="147" customWidth="1"/>
    <col min="14852" max="14852" width="14.5703125" style="147" customWidth="1"/>
    <col min="14853" max="14853" width="15.5703125" style="147" customWidth="1"/>
    <col min="14854" max="15104" width="9.140625" style="147"/>
    <col min="15105" max="15105" width="4.7109375" style="147" customWidth="1"/>
    <col min="15106" max="15106" width="31.85546875" style="147" customWidth="1"/>
    <col min="15107" max="15107" width="18.7109375" style="147" customWidth="1"/>
    <col min="15108" max="15108" width="14.5703125" style="147" customWidth="1"/>
    <col min="15109" max="15109" width="15.5703125" style="147" customWidth="1"/>
    <col min="15110" max="15360" width="9.140625" style="147"/>
    <col min="15361" max="15361" width="4.7109375" style="147" customWidth="1"/>
    <col min="15362" max="15362" width="31.85546875" style="147" customWidth="1"/>
    <col min="15363" max="15363" width="18.7109375" style="147" customWidth="1"/>
    <col min="15364" max="15364" width="14.5703125" style="147" customWidth="1"/>
    <col min="15365" max="15365" width="15.5703125" style="147" customWidth="1"/>
    <col min="15366" max="15616" width="9.140625" style="147"/>
    <col min="15617" max="15617" width="4.7109375" style="147" customWidth="1"/>
    <col min="15618" max="15618" width="31.85546875" style="147" customWidth="1"/>
    <col min="15619" max="15619" width="18.7109375" style="147" customWidth="1"/>
    <col min="15620" max="15620" width="14.5703125" style="147" customWidth="1"/>
    <col min="15621" max="15621" width="15.5703125" style="147" customWidth="1"/>
    <col min="15622" max="15872" width="9.140625" style="147"/>
    <col min="15873" max="15873" width="4.7109375" style="147" customWidth="1"/>
    <col min="15874" max="15874" width="31.85546875" style="147" customWidth="1"/>
    <col min="15875" max="15875" width="18.7109375" style="147" customWidth="1"/>
    <col min="15876" max="15876" width="14.5703125" style="147" customWidth="1"/>
    <col min="15877" max="15877" width="15.5703125" style="147" customWidth="1"/>
    <col min="15878" max="16128" width="9.140625" style="147"/>
    <col min="16129" max="16129" width="4.7109375" style="147" customWidth="1"/>
    <col min="16130" max="16130" width="31.85546875" style="147" customWidth="1"/>
    <col min="16131" max="16131" width="18.7109375" style="147" customWidth="1"/>
    <col min="16132" max="16132" width="14.5703125" style="147" customWidth="1"/>
    <col min="16133" max="16133" width="15.5703125" style="147" customWidth="1"/>
    <col min="16134" max="16384" width="9.140625" style="147"/>
  </cols>
  <sheetData>
    <row r="1" spans="1:5" x14ac:dyDescent="0.2">
      <c r="B1" s="148"/>
      <c r="C1" s="372" t="s">
        <v>604</v>
      </c>
      <c r="D1" s="372"/>
      <c r="E1" s="372"/>
    </row>
    <row r="2" spans="1:5" x14ac:dyDescent="0.2">
      <c r="B2" s="149"/>
      <c r="C2" s="331" t="s">
        <v>686</v>
      </c>
      <c r="D2" s="331"/>
      <c r="E2" s="331"/>
    </row>
    <row r="3" spans="1:5" x14ac:dyDescent="0.2">
      <c r="B3" s="149"/>
      <c r="C3" s="331" t="s">
        <v>475</v>
      </c>
      <c r="D3" s="331"/>
      <c r="E3" s="331"/>
    </row>
    <row r="4" spans="1:5" x14ac:dyDescent="0.2">
      <c r="B4" s="149"/>
      <c r="C4" s="331" t="s">
        <v>476</v>
      </c>
      <c r="D4" s="331"/>
      <c r="E4" s="331"/>
    </row>
    <row r="5" spans="1:5" x14ac:dyDescent="0.2">
      <c r="B5" s="149"/>
      <c r="C5" s="331" t="s">
        <v>911</v>
      </c>
      <c r="D5" s="331"/>
      <c r="E5" s="331"/>
    </row>
    <row r="6" spans="1:5" x14ac:dyDescent="0.2">
      <c r="B6" s="149"/>
      <c r="C6" s="331" t="s">
        <v>477</v>
      </c>
      <c r="D6" s="331"/>
      <c r="E6" s="331"/>
    </row>
    <row r="7" spans="1:5" x14ac:dyDescent="0.2">
      <c r="B7" s="149"/>
      <c r="C7" s="365" t="s">
        <v>476</v>
      </c>
      <c r="D7" s="365"/>
      <c r="E7" s="365"/>
    </row>
    <row r="8" spans="1:5" x14ac:dyDescent="0.2">
      <c r="B8" s="149"/>
      <c r="C8" s="331" t="s">
        <v>733</v>
      </c>
      <c r="D8" s="331"/>
      <c r="E8" s="331"/>
    </row>
    <row r="9" spans="1:5" x14ac:dyDescent="0.2">
      <c r="B9" s="149"/>
      <c r="C9" s="148"/>
      <c r="D9" s="148"/>
      <c r="E9" s="148"/>
    </row>
    <row r="10" spans="1:5" ht="41.25" customHeight="1" x14ac:dyDescent="0.2">
      <c r="A10" s="378" t="s">
        <v>744</v>
      </c>
      <c r="B10" s="378"/>
      <c r="C10" s="378"/>
      <c r="D10" s="378"/>
      <c r="E10" s="378"/>
    </row>
    <row r="11" spans="1:5" x14ac:dyDescent="0.2">
      <c r="A11" s="366"/>
      <c r="B11" s="366"/>
      <c r="C11" s="366"/>
      <c r="D11" s="371" t="s">
        <v>478</v>
      </c>
      <c r="E11" s="371"/>
    </row>
    <row r="12" spans="1:5" s="151" customFormat="1" ht="25.5" x14ac:dyDescent="0.2">
      <c r="A12" s="9" t="s">
        <v>448</v>
      </c>
      <c r="B12" s="368" t="s">
        <v>479</v>
      </c>
      <c r="C12" s="369"/>
      <c r="D12" s="404" t="s">
        <v>495</v>
      </c>
      <c r="E12" s="405"/>
    </row>
    <row r="13" spans="1:5" x14ac:dyDescent="0.2">
      <c r="A13" s="152">
        <v>1</v>
      </c>
      <c r="B13" s="373" t="s">
        <v>480</v>
      </c>
      <c r="C13" s="374"/>
      <c r="D13" s="373">
        <v>183.5</v>
      </c>
      <c r="E13" s="374"/>
    </row>
    <row r="14" spans="1:5" x14ac:dyDescent="0.2">
      <c r="A14" s="152">
        <v>2</v>
      </c>
      <c r="B14" s="373" t="s">
        <v>481</v>
      </c>
      <c r="C14" s="374"/>
      <c r="D14" s="373">
        <v>173.4</v>
      </c>
      <c r="E14" s="374"/>
    </row>
    <row r="15" spans="1:5" x14ac:dyDescent="0.2">
      <c r="A15" s="152">
        <v>3</v>
      </c>
      <c r="B15" s="373" t="s">
        <v>482</v>
      </c>
      <c r="C15" s="374"/>
      <c r="D15" s="373">
        <v>183.5</v>
      </c>
      <c r="E15" s="374"/>
    </row>
    <row r="16" spans="1:5" x14ac:dyDescent="0.2">
      <c r="A16" s="152">
        <v>4</v>
      </c>
      <c r="B16" s="373" t="s">
        <v>483</v>
      </c>
      <c r="C16" s="374"/>
      <c r="D16" s="373">
        <v>148</v>
      </c>
      <c r="E16" s="374"/>
    </row>
    <row r="17" spans="1:5" x14ac:dyDescent="0.2">
      <c r="A17" s="152">
        <v>5</v>
      </c>
      <c r="B17" s="373" t="s">
        <v>484</v>
      </c>
      <c r="C17" s="374"/>
      <c r="D17" s="373">
        <v>183.5</v>
      </c>
      <c r="E17" s="374"/>
    </row>
    <row r="18" spans="1:5" x14ac:dyDescent="0.2">
      <c r="A18" s="152">
        <v>6</v>
      </c>
      <c r="B18" s="373" t="s">
        <v>485</v>
      </c>
      <c r="C18" s="374"/>
      <c r="D18" s="373">
        <v>112.6</v>
      </c>
      <c r="E18" s="374"/>
    </row>
    <row r="19" spans="1:5" x14ac:dyDescent="0.2">
      <c r="A19" s="153"/>
      <c r="B19" s="377" t="s">
        <v>486</v>
      </c>
      <c r="C19" s="377"/>
      <c r="D19" s="377">
        <f>SUM(D13:D18)</f>
        <v>984.5</v>
      </c>
      <c r="E19" s="377"/>
    </row>
    <row r="20" spans="1:5" x14ac:dyDescent="0.2">
      <c r="D20" s="403"/>
      <c r="E20" s="403"/>
    </row>
    <row r="21" spans="1:5" x14ac:dyDescent="0.2">
      <c r="D21" s="403"/>
      <c r="E21" s="403"/>
    </row>
  </sheetData>
  <mergeCells count="29">
    <mergeCell ref="B12:C12"/>
    <mergeCell ref="D12:E12"/>
    <mergeCell ref="C1:E1"/>
    <mergeCell ref="C2:E2"/>
    <mergeCell ref="C3:E3"/>
    <mergeCell ref="C4:E4"/>
    <mergeCell ref="C5:E5"/>
    <mergeCell ref="C6:E6"/>
    <mergeCell ref="C7:E7"/>
    <mergeCell ref="C8:E8"/>
    <mergeCell ref="A10:E10"/>
    <mergeCell ref="A11:C11"/>
    <mergeCell ref="D11:E11"/>
    <mergeCell ref="B13:C13"/>
    <mergeCell ref="D13:E13"/>
    <mergeCell ref="B14:C14"/>
    <mergeCell ref="D14:E14"/>
    <mergeCell ref="B15:C15"/>
    <mergeCell ref="D15:E15"/>
    <mergeCell ref="B19:C19"/>
    <mergeCell ref="D19:E19"/>
    <mergeCell ref="D20:E20"/>
    <mergeCell ref="D21:E21"/>
    <mergeCell ref="B16:C16"/>
    <mergeCell ref="D16:E16"/>
    <mergeCell ref="B17:C17"/>
    <mergeCell ref="D17:E17"/>
    <mergeCell ref="B18:C18"/>
    <mergeCell ref="D18:E1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0"/>
  <sheetViews>
    <sheetView zoomScaleNormal="100" workbookViewId="0">
      <selection activeCell="G12" sqref="G11:G12"/>
    </sheetView>
  </sheetViews>
  <sheetFormatPr defaultRowHeight="12.75" x14ac:dyDescent="0.2"/>
  <cols>
    <col min="1" max="1" width="4.7109375" style="147" customWidth="1"/>
    <col min="2" max="2" width="31.85546875" style="147" customWidth="1"/>
    <col min="3" max="4" width="14.5703125" style="147" customWidth="1"/>
    <col min="5" max="5" width="11" style="147" customWidth="1"/>
    <col min="6" max="256" width="9.140625" style="147"/>
    <col min="257" max="257" width="4.7109375" style="147" customWidth="1"/>
    <col min="258" max="258" width="31.85546875" style="147" customWidth="1"/>
    <col min="259" max="260" width="14.5703125" style="147" customWidth="1"/>
    <col min="261" max="261" width="11" style="147" customWidth="1"/>
    <col min="262" max="512" width="9.140625" style="147"/>
    <col min="513" max="513" width="4.7109375" style="147" customWidth="1"/>
    <col min="514" max="514" width="31.85546875" style="147" customWidth="1"/>
    <col min="515" max="516" width="14.5703125" style="147" customWidth="1"/>
    <col min="517" max="517" width="11" style="147" customWidth="1"/>
    <col min="518" max="768" width="9.140625" style="147"/>
    <col min="769" max="769" width="4.7109375" style="147" customWidth="1"/>
    <col min="770" max="770" width="31.85546875" style="147" customWidth="1"/>
    <col min="771" max="772" width="14.5703125" style="147" customWidth="1"/>
    <col min="773" max="773" width="11" style="147" customWidth="1"/>
    <col min="774" max="1024" width="9.140625" style="147"/>
    <col min="1025" max="1025" width="4.7109375" style="147" customWidth="1"/>
    <col min="1026" max="1026" width="31.85546875" style="147" customWidth="1"/>
    <col min="1027" max="1028" width="14.5703125" style="147" customWidth="1"/>
    <col min="1029" max="1029" width="11" style="147" customWidth="1"/>
    <col min="1030" max="1280" width="9.140625" style="147"/>
    <col min="1281" max="1281" width="4.7109375" style="147" customWidth="1"/>
    <col min="1282" max="1282" width="31.85546875" style="147" customWidth="1"/>
    <col min="1283" max="1284" width="14.5703125" style="147" customWidth="1"/>
    <col min="1285" max="1285" width="11" style="147" customWidth="1"/>
    <col min="1286" max="1536" width="9.140625" style="147"/>
    <col min="1537" max="1537" width="4.7109375" style="147" customWidth="1"/>
    <col min="1538" max="1538" width="31.85546875" style="147" customWidth="1"/>
    <col min="1539" max="1540" width="14.5703125" style="147" customWidth="1"/>
    <col min="1541" max="1541" width="11" style="147" customWidth="1"/>
    <col min="1542" max="1792" width="9.140625" style="147"/>
    <col min="1793" max="1793" width="4.7109375" style="147" customWidth="1"/>
    <col min="1794" max="1794" width="31.85546875" style="147" customWidth="1"/>
    <col min="1795" max="1796" width="14.5703125" style="147" customWidth="1"/>
    <col min="1797" max="1797" width="11" style="147" customWidth="1"/>
    <col min="1798" max="2048" width="9.140625" style="147"/>
    <col min="2049" max="2049" width="4.7109375" style="147" customWidth="1"/>
    <col min="2050" max="2050" width="31.85546875" style="147" customWidth="1"/>
    <col min="2051" max="2052" width="14.5703125" style="147" customWidth="1"/>
    <col min="2053" max="2053" width="11" style="147" customWidth="1"/>
    <col min="2054" max="2304" width="9.140625" style="147"/>
    <col min="2305" max="2305" width="4.7109375" style="147" customWidth="1"/>
    <col min="2306" max="2306" width="31.85546875" style="147" customWidth="1"/>
    <col min="2307" max="2308" width="14.5703125" style="147" customWidth="1"/>
    <col min="2309" max="2309" width="11" style="147" customWidth="1"/>
    <col min="2310" max="2560" width="9.140625" style="147"/>
    <col min="2561" max="2561" width="4.7109375" style="147" customWidth="1"/>
    <col min="2562" max="2562" width="31.85546875" style="147" customWidth="1"/>
    <col min="2563" max="2564" width="14.5703125" style="147" customWidth="1"/>
    <col min="2565" max="2565" width="11" style="147" customWidth="1"/>
    <col min="2566" max="2816" width="9.140625" style="147"/>
    <col min="2817" max="2817" width="4.7109375" style="147" customWidth="1"/>
    <col min="2818" max="2818" width="31.85546875" style="147" customWidth="1"/>
    <col min="2819" max="2820" width="14.5703125" style="147" customWidth="1"/>
    <col min="2821" max="2821" width="11" style="147" customWidth="1"/>
    <col min="2822" max="3072" width="9.140625" style="147"/>
    <col min="3073" max="3073" width="4.7109375" style="147" customWidth="1"/>
    <col min="3074" max="3074" width="31.85546875" style="147" customWidth="1"/>
    <col min="3075" max="3076" width="14.5703125" style="147" customWidth="1"/>
    <col min="3077" max="3077" width="11" style="147" customWidth="1"/>
    <col min="3078" max="3328" width="9.140625" style="147"/>
    <col min="3329" max="3329" width="4.7109375" style="147" customWidth="1"/>
    <col min="3330" max="3330" width="31.85546875" style="147" customWidth="1"/>
    <col min="3331" max="3332" width="14.5703125" style="147" customWidth="1"/>
    <col min="3333" max="3333" width="11" style="147" customWidth="1"/>
    <col min="3334" max="3584" width="9.140625" style="147"/>
    <col min="3585" max="3585" width="4.7109375" style="147" customWidth="1"/>
    <col min="3586" max="3586" width="31.85546875" style="147" customWidth="1"/>
    <col min="3587" max="3588" width="14.5703125" style="147" customWidth="1"/>
    <col min="3589" max="3589" width="11" style="147" customWidth="1"/>
    <col min="3590" max="3840" width="9.140625" style="147"/>
    <col min="3841" max="3841" width="4.7109375" style="147" customWidth="1"/>
    <col min="3842" max="3842" width="31.85546875" style="147" customWidth="1"/>
    <col min="3843" max="3844" width="14.5703125" style="147" customWidth="1"/>
    <col min="3845" max="3845" width="11" style="147" customWidth="1"/>
    <col min="3846" max="4096" width="9.140625" style="147"/>
    <col min="4097" max="4097" width="4.7109375" style="147" customWidth="1"/>
    <col min="4098" max="4098" width="31.85546875" style="147" customWidth="1"/>
    <col min="4099" max="4100" width="14.5703125" style="147" customWidth="1"/>
    <col min="4101" max="4101" width="11" style="147" customWidth="1"/>
    <col min="4102" max="4352" width="9.140625" style="147"/>
    <col min="4353" max="4353" width="4.7109375" style="147" customWidth="1"/>
    <col min="4354" max="4354" width="31.85546875" style="147" customWidth="1"/>
    <col min="4355" max="4356" width="14.5703125" style="147" customWidth="1"/>
    <col min="4357" max="4357" width="11" style="147" customWidth="1"/>
    <col min="4358" max="4608" width="9.140625" style="147"/>
    <col min="4609" max="4609" width="4.7109375" style="147" customWidth="1"/>
    <col min="4610" max="4610" width="31.85546875" style="147" customWidth="1"/>
    <col min="4611" max="4612" width="14.5703125" style="147" customWidth="1"/>
    <col min="4613" max="4613" width="11" style="147" customWidth="1"/>
    <col min="4614" max="4864" width="9.140625" style="147"/>
    <col min="4865" max="4865" width="4.7109375" style="147" customWidth="1"/>
    <col min="4866" max="4866" width="31.85546875" style="147" customWidth="1"/>
    <col min="4867" max="4868" width="14.5703125" style="147" customWidth="1"/>
    <col min="4869" max="4869" width="11" style="147" customWidth="1"/>
    <col min="4870" max="5120" width="9.140625" style="147"/>
    <col min="5121" max="5121" width="4.7109375" style="147" customWidth="1"/>
    <col min="5122" max="5122" width="31.85546875" style="147" customWidth="1"/>
    <col min="5123" max="5124" width="14.5703125" style="147" customWidth="1"/>
    <col min="5125" max="5125" width="11" style="147" customWidth="1"/>
    <col min="5126" max="5376" width="9.140625" style="147"/>
    <col min="5377" max="5377" width="4.7109375" style="147" customWidth="1"/>
    <col min="5378" max="5378" width="31.85546875" style="147" customWidth="1"/>
    <col min="5379" max="5380" width="14.5703125" style="147" customWidth="1"/>
    <col min="5381" max="5381" width="11" style="147" customWidth="1"/>
    <col min="5382" max="5632" width="9.140625" style="147"/>
    <col min="5633" max="5633" width="4.7109375" style="147" customWidth="1"/>
    <col min="5634" max="5634" width="31.85546875" style="147" customWidth="1"/>
    <col min="5635" max="5636" width="14.5703125" style="147" customWidth="1"/>
    <col min="5637" max="5637" width="11" style="147" customWidth="1"/>
    <col min="5638" max="5888" width="9.140625" style="147"/>
    <col min="5889" max="5889" width="4.7109375" style="147" customWidth="1"/>
    <col min="5890" max="5890" width="31.85546875" style="147" customWidth="1"/>
    <col min="5891" max="5892" width="14.5703125" style="147" customWidth="1"/>
    <col min="5893" max="5893" width="11" style="147" customWidth="1"/>
    <col min="5894" max="6144" width="9.140625" style="147"/>
    <col min="6145" max="6145" width="4.7109375" style="147" customWidth="1"/>
    <col min="6146" max="6146" width="31.85546875" style="147" customWidth="1"/>
    <col min="6147" max="6148" width="14.5703125" style="147" customWidth="1"/>
    <col min="6149" max="6149" width="11" style="147" customWidth="1"/>
    <col min="6150" max="6400" width="9.140625" style="147"/>
    <col min="6401" max="6401" width="4.7109375" style="147" customWidth="1"/>
    <col min="6402" max="6402" width="31.85546875" style="147" customWidth="1"/>
    <col min="6403" max="6404" width="14.5703125" style="147" customWidth="1"/>
    <col min="6405" max="6405" width="11" style="147" customWidth="1"/>
    <col min="6406" max="6656" width="9.140625" style="147"/>
    <col min="6657" max="6657" width="4.7109375" style="147" customWidth="1"/>
    <col min="6658" max="6658" width="31.85546875" style="147" customWidth="1"/>
    <col min="6659" max="6660" width="14.5703125" style="147" customWidth="1"/>
    <col min="6661" max="6661" width="11" style="147" customWidth="1"/>
    <col min="6662" max="6912" width="9.140625" style="147"/>
    <col min="6913" max="6913" width="4.7109375" style="147" customWidth="1"/>
    <col min="6914" max="6914" width="31.85546875" style="147" customWidth="1"/>
    <col min="6915" max="6916" width="14.5703125" style="147" customWidth="1"/>
    <col min="6917" max="6917" width="11" style="147" customWidth="1"/>
    <col min="6918" max="7168" width="9.140625" style="147"/>
    <col min="7169" max="7169" width="4.7109375" style="147" customWidth="1"/>
    <col min="7170" max="7170" width="31.85546875" style="147" customWidth="1"/>
    <col min="7171" max="7172" width="14.5703125" style="147" customWidth="1"/>
    <col min="7173" max="7173" width="11" style="147" customWidth="1"/>
    <col min="7174" max="7424" width="9.140625" style="147"/>
    <col min="7425" max="7425" width="4.7109375" style="147" customWidth="1"/>
    <col min="7426" max="7426" width="31.85546875" style="147" customWidth="1"/>
    <col min="7427" max="7428" width="14.5703125" style="147" customWidth="1"/>
    <col min="7429" max="7429" width="11" style="147" customWidth="1"/>
    <col min="7430" max="7680" width="9.140625" style="147"/>
    <col min="7681" max="7681" width="4.7109375" style="147" customWidth="1"/>
    <col min="7682" max="7682" width="31.85546875" style="147" customWidth="1"/>
    <col min="7683" max="7684" width="14.5703125" style="147" customWidth="1"/>
    <col min="7685" max="7685" width="11" style="147" customWidth="1"/>
    <col min="7686" max="7936" width="9.140625" style="147"/>
    <col min="7937" max="7937" width="4.7109375" style="147" customWidth="1"/>
    <col min="7938" max="7938" width="31.85546875" style="147" customWidth="1"/>
    <col min="7939" max="7940" width="14.5703125" style="147" customWidth="1"/>
    <col min="7941" max="7941" width="11" style="147" customWidth="1"/>
    <col min="7942" max="8192" width="9.140625" style="147"/>
    <col min="8193" max="8193" width="4.7109375" style="147" customWidth="1"/>
    <col min="8194" max="8194" width="31.85546875" style="147" customWidth="1"/>
    <col min="8195" max="8196" width="14.5703125" style="147" customWidth="1"/>
    <col min="8197" max="8197" width="11" style="147" customWidth="1"/>
    <col min="8198" max="8448" width="9.140625" style="147"/>
    <col min="8449" max="8449" width="4.7109375" style="147" customWidth="1"/>
    <col min="8450" max="8450" width="31.85546875" style="147" customWidth="1"/>
    <col min="8451" max="8452" width="14.5703125" style="147" customWidth="1"/>
    <col min="8453" max="8453" width="11" style="147" customWidth="1"/>
    <col min="8454" max="8704" width="9.140625" style="147"/>
    <col min="8705" max="8705" width="4.7109375" style="147" customWidth="1"/>
    <col min="8706" max="8706" width="31.85546875" style="147" customWidth="1"/>
    <col min="8707" max="8708" width="14.5703125" style="147" customWidth="1"/>
    <col min="8709" max="8709" width="11" style="147" customWidth="1"/>
    <col min="8710" max="8960" width="9.140625" style="147"/>
    <col min="8961" max="8961" width="4.7109375" style="147" customWidth="1"/>
    <col min="8962" max="8962" width="31.85546875" style="147" customWidth="1"/>
    <col min="8963" max="8964" width="14.5703125" style="147" customWidth="1"/>
    <col min="8965" max="8965" width="11" style="147" customWidth="1"/>
    <col min="8966" max="9216" width="9.140625" style="147"/>
    <col min="9217" max="9217" width="4.7109375" style="147" customWidth="1"/>
    <col min="9218" max="9218" width="31.85546875" style="147" customWidth="1"/>
    <col min="9219" max="9220" width="14.5703125" style="147" customWidth="1"/>
    <col min="9221" max="9221" width="11" style="147" customWidth="1"/>
    <col min="9222" max="9472" width="9.140625" style="147"/>
    <col min="9473" max="9473" width="4.7109375" style="147" customWidth="1"/>
    <col min="9474" max="9474" width="31.85546875" style="147" customWidth="1"/>
    <col min="9475" max="9476" width="14.5703125" style="147" customWidth="1"/>
    <col min="9477" max="9477" width="11" style="147" customWidth="1"/>
    <col min="9478" max="9728" width="9.140625" style="147"/>
    <col min="9729" max="9729" width="4.7109375" style="147" customWidth="1"/>
    <col min="9730" max="9730" width="31.85546875" style="147" customWidth="1"/>
    <col min="9731" max="9732" width="14.5703125" style="147" customWidth="1"/>
    <col min="9733" max="9733" width="11" style="147" customWidth="1"/>
    <col min="9734" max="9984" width="9.140625" style="147"/>
    <col min="9985" max="9985" width="4.7109375" style="147" customWidth="1"/>
    <col min="9986" max="9986" width="31.85546875" style="147" customWidth="1"/>
    <col min="9987" max="9988" width="14.5703125" style="147" customWidth="1"/>
    <col min="9989" max="9989" width="11" style="147" customWidth="1"/>
    <col min="9990" max="10240" width="9.140625" style="147"/>
    <col min="10241" max="10241" width="4.7109375" style="147" customWidth="1"/>
    <col min="10242" max="10242" width="31.85546875" style="147" customWidth="1"/>
    <col min="10243" max="10244" width="14.5703125" style="147" customWidth="1"/>
    <col min="10245" max="10245" width="11" style="147" customWidth="1"/>
    <col min="10246" max="10496" width="9.140625" style="147"/>
    <col min="10497" max="10497" width="4.7109375" style="147" customWidth="1"/>
    <col min="10498" max="10498" width="31.85546875" style="147" customWidth="1"/>
    <col min="10499" max="10500" width="14.5703125" style="147" customWidth="1"/>
    <col min="10501" max="10501" width="11" style="147" customWidth="1"/>
    <col min="10502" max="10752" width="9.140625" style="147"/>
    <col min="10753" max="10753" width="4.7109375" style="147" customWidth="1"/>
    <col min="10754" max="10754" width="31.85546875" style="147" customWidth="1"/>
    <col min="10755" max="10756" width="14.5703125" style="147" customWidth="1"/>
    <col min="10757" max="10757" width="11" style="147" customWidth="1"/>
    <col min="10758" max="11008" width="9.140625" style="147"/>
    <col min="11009" max="11009" width="4.7109375" style="147" customWidth="1"/>
    <col min="11010" max="11010" width="31.85546875" style="147" customWidth="1"/>
    <col min="11011" max="11012" width="14.5703125" style="147" customWidth="1"/>
    <col min="11013" max="11013" width="11" style="147" customWidth="1"/>
    <col min="11014" max="11264" width="9.140625" style="147"/>
    <col min="11265" max="11265" width="4.7109375" style="147" customWidth="1"/>
    <col min="11266" max="11266" width="31.85546875" style="147" customWidth="1"/>
    <col min="11267" max="11268" width="14.5703125" style="147" customWidth="1"/>
    <col min="11269" max="11269" width="11" style="147" customWidth="1"/>
    <col min="11270" max="11520" width="9.140625" style="147"/>
    <col min="11521" max="11521" width="4.7109375" style="147" customWidth="1"/>
    <col min="11522" max="11522" width="31.85546875" style="147" customWidth="1"/>
    <col min="11523" max="11524" width="14.5703125" style="147" customWidth="1"/>
    <col min="11525" max="11525" width="11" style="147" customWidth="1"/>
    <col min="11526" max="11776" width="9.140625" style="147"/>
    <col min="11777" max="11777" width="4.7109375" style="147" customWidth="1"/>
    <col min="11778" max="11778" width="31.85546875" style="147" customWidth="1"/>
    <col min="11779" max="11780" width="14.5703125" style="147" customWidth="1"/>
    <col min="11781" max="11781" width="11" style="147" customWidth="1"/>
    <col min="11782" max="12032" width="9.140625" style="147"/>
    <col min="12033" max="12033" width="4.7109375" style="147" customWidth="1"/>
    <col min="12034" max="12034" width="31.85546875" style="147" customWidth="1"/>
    <col min="12035" max="12036" width="14.5703125" style="147" customWidth="1"/>
    <col min="12037" max="12037" width="11" style="147" customWidth="1"/>
    <col min="12038" max="12288" width="9.140625" style="147"/>
    <col min="12289" max="12289" width="4.7109375" style="147" customWidth="1"/>
    <col min="12290" max="12290" width="31.85546875" style="147" customWidth="1"/>
    <col min="12291" max="12292" width="14.5703125" style="147" customWidth="1"/>
    <col min="12293" max="12293" width="11" style="147" customWidth="1"/>
    <col min="12294" max="12544" width="9.140625" style="147"/>
    <col min="12545" max="12545" width="4.7109375" style="147" customWidth="1"/>
    <col min="12546" max="12546" width="31.85546875" style="147" customWidth="1"/>
    <col min="12547" max="12548" width="14.5703125" style="147" customWidth="1"/>
    <col min="12549" max="12549" width="11" style="147" customWidth="1"/>
    <col min="12550" max="12800" width="9.140625" style="147"/>
    <col min="12801" max="12801" width="4.7109375" style="147" customWidth="1"/>
    <col min="12802" max="12802" width="31.85546875" style="147" customWidth="1"/>
    <col min="12803" max="12804" width="14.5703125" style="147" customWidth="1"/>
    <col min="12805" max="12805" width="11" style="147" customWidth="1"/>
    <col min="12806" max="13056" width="9.140625" style="147"/>
    <col min="13057" max="13057" width="4.7109375" style="147" customWidth="1"/>
    <col min="13058" max="13058" width="31.85546875" style="147" customWidth="1"/>
    <col min="13059" max="13060" width="14.5703125" style="147" customWidth="1"/>
    <col min="13061" max="13061" width="11" style="147" customWidth="1"/>
    <col min="13062" max="13312" width="9.140625" style="147"/>
    <col min="13313" max="13313" width="4.7109375" style="147" customWidth="1"/>
    <col min="13314" max="13314" width="31.85546875" style="147" customWidth="1"/>
    <col min="13315" max="13316" width="14.5703125" style="147" customWidth="1"/>
    <col min="13317" max="13317" width="11" style="147" customWidth="1"/>
    <col min="13318" max="13568" width="9.140625" style="147"/>
    <col min="13569" max="13569" width="4.7109375" style="147" customWidth="1"/>
    <col min="13570" max="13570" width="31.85546875" style="147" customWidth="1"/>
    <col min="13571" max="13572" width="14.5703125" style="147" customWidth="1"/>
    <col min="13573" max="13573" width="11" style="147" customWidth="1"/>
    <col min="13574" max="13824" width="9.140625" style="147"/>
    <col min="13825" max="13825" width="4.7109375" style="147" customWidth="1"/>
    <col min="13826" max="13826" width="31.85546875" style="147" customWidth="1"/>
    <col min="13827" max="13828" width="14.5703125" style="147" customWidth="1"/>
    <col min="13829" max="13829" width="11" style="147" customWidth="1"/>
    <col min="13830" max="14080" width="9.140625" style="147"/>
    <col min="14081" max="14081" width="4.7109375" style="147" customWidth="1"/>
    <col min="14082" max="14082" width="31.85546875" style="147" customWidth="1"/>
    <col min="14083" max="14084" width="14.5703125" style="147" customWidth="1"/>
    <col min="14085" max="14085" width="11" style="147" customWidth="1"/>
    <col min="14086" max="14336" width="9.140625" style="147"/>
    <col min="14337" max="14337" width="4.7109375" style="147" customWidth="1"/>
    <col min="14338" max="14338" width="31.85546875" style="147" customWidth="1"/>
    <col min="14339" max="14340" width="14.5703125" style="147" customWidth="1"/>
    <col min="14341" max="14341" width="11" style="147" customWidth="1"/>
    <col min="14342" max="14592" width="9.140625" style="147"/>
    <col min="14593" max="14593" width="4.7109375" style="147" customWidth="1"/>
    <col min="14594" max="14594" width="31.85546875" style="147" customWidth="1"/>
    <col min="14595" max="14596" width="14.5703125" style="147" customWidth="1"/>
    <col min="14597" max="14597" width="11" style="147" customWidth="1"/>
    <col min="14598" max="14848" width="9.140625" style="147"/>
    <col min="14849" max="14849" width="4.7109375" style="147" customWidth="1"/>
    <col min="14850" max="14850" width="31.85546875" style="147" customWidth="1"/>
    <col min="14851" max="14852" width="14.5703125" style="147" customWidth="1"/>
    <col min="14853" max="14853" width="11" style="147" customWidth="1"/>
    <col min="14854" max="15104" width="9.140625" style="147"/>
    <col min="15105" max="15105" width="4.7109375" style="147" customWidth="1"/>
    <col min="15106" max="15106" width="31.85546875" style="147" customWidth="1"/>
    <col min="15107" max="15108" width="14.5703125" style="147" customWidth="1"/>
    <col min="15109" max="15109" width="11" style="147" customWidth="1"/>
    <col min="15110" max="15360" width="9.140625" style="147"/>
    <col min="15361" max="15361" width="4.7109375" style="147" customWidth="1"/>
    <col min="15362" max="15362" width="31.85546875" style="147" customWidth="1"/>
    <col min="15363" max="15364" width="14.5703125" style="147" customWidth="1"/>
    <col min="15365" max="15365" width="11" style="147" customWidth="1"/>
    <col min="15366" max="15616" width="9.140625" style="147"/>
    <col min="15617" max="15617" width="4.7109375" style="147" customWidth="1"/>
    <col min="15618" max="15618" width="31.85546875" style="147" customWidth="1"/>
    <col min="15619" max="15620" width="14.5703125" style="147" customWidth="1"/>
    <col min="15621" max="15621" width="11" style="147" customWidth="1"/>
    <col min="15622" max="15872" width="9.140625" style="147"/>
    <col min="15873" max="15873" width="4.7109375" style="147" customWidth="1"/>
    <col min="15874" max="15874" width="31.85546875" style="147" customWidth="1"/>
    <col min="15875" max="15876" width="14.5703125" style="147" customWidth="1"/>
    <col min="15877" max="15877" width="11" style="147" customWidth="1"/>
    <col min="15878" max="16128" width="9.140625" style="147"/>
    <col min="16129" max="16129" width="4.7109375" style="147" customWidth="1"/>
    <col min="16130" max="16130" width="31.85546875" style="147" customWidth="1"/>
    <col min="16131" max="16132" width="14.5703125" style="147" customWidth="1"/>
    <col min="16133" max="16133" width="11" style="147" customWidth="1"/>
    <col min="16134" max="16384" width="9.140625" style="147"/>
  </cols>
  <sheetData>
    <row r="1" spans="1:5" x14ac:dyDescent="0.2">
      <c r="B1" s="148"/>
      <c r="C1" s="372" t="s">
        <v>605</v>
      </c>
      <c r="D1" s="372"/>
      <c r="E1" s="372"/>
    </row>
    <row r="2" spans="1:5" x14ac:dyDescent="0.2">
      <c r="B2" s="149"/>
      <c r="C2" s="331" t="s">
        <v>686</v>
      </c>
      <c r="D2" s="331"/>
      <c r="E2" s="331"/>
    </row>
    <row r="3" spans="1:5" x14ac:dyDescent="0.2">
      <c r="B3" s="149"/>
      <c r="C3" s="331" t="s">
        <v>475</v>
      </c>
      <c r="D3" s="331"/>
      <c r="E3" s="331"/>
    </row>
    <row r="4" spans="1:5" x14ac:dyDescent="0.2">
      <c r="B4" s="149"/>
      <c r="C4" s="331" t="s">
        <v>476</v>
      </c>
      <c r="D4" s="331"/>
      <c r="E4" s="331"/>
    </row>
    <row r="5" spans="1:5" x14ac:dyDescent="0.2">
      <c r="B5" s="149"/>
      <c r="C5" s="331" t="s">
        <v>911</v>
      </c>
      <c r="D5" s="331"/>
      <c r="E5" s="331"/>
    </row>
    <row r="6" spans="1:5" x14ac:dyDescent="0.2">
      <c r="B6" s="149"/>
      <c r="C6" s="331" t="s">
        <v>477</v>
      </c>
      <c r="D6" s="331"/>
      <c r="E6" s="331"/>
    </row>
    <row r="7" spans="1:5" x14ac:dyDescent="0.2">
      <c r="B7" s="365" t="s">
        <v>476</v>
      </c>
      <c r="C7" s="365"/>
      <c r="D7" s="365"/>
      <c r="E7" s="365"/>
    </row>
    <row r="8" spans="1:5" x14ac:dyDescent="0.2">
      <c r="B8" s="149"/>
      <c r="C8" s="331" t="s">
        <v>733</v>
      </c>
      <c r="D8" s="331"/>
      <c r="E8" s="331"/>
    </row>
    <row r="9" spans="1:5" x14ac:dyDescent="0.2">
      <c r="B9" s="149"/>
      <c r="C9" s="148"/>
      <c r="D9" s="148"/>
      <c r="E9" s="148"/>
    </row>
    <row r="10" spans="1:5" ht="45" customHeight="1" x14ac:dyDescent="0.2">
      <c r="A10" s="378" t="s">
        <v>745</v>
      </c>
      <c r="B10" s="378"/>
      <c r="C10" s="378"/>
      <c r="D10" s="378"/>
      <c r="E10" s="378"/>
    </row>
    <row r="11" spans="1:5" ht="18" customHeight="1" x14ac:dyDescent="0.2">
      <c r="A11" s="366"/>
      <c r="B11" s="366"/>
      <c r="C11" s="366"/>
      <c r="D11" s="371" t="s">
        <v>478</v>
      </c>
      <c r="E11" s="371"/>
    </row>
    <row r="12" spans="1:5" x14ac:dyDescent="0.2">
      <c r="A12" s="370" t="s">
        <v>448</v>
      </c>
      <c r="B12" s="370" t="s">
        <v>479</v>
      </c>
      <c r="C12" s="370"/>
      <c r="D12" s="377" t="s">
        <v>92</v>
      </c>
      <c r="E12" s="377"/>
    </row>
    <row r="13" spans="1:5" s="151" customFormat="1" x14ac:dyDescent="0.2">
      <c r="A13" s="370"/>
      <c r="B13" s="370"/>
      <c r="C13" s="370"/>
      <c r="D13" s="156" t="s">
        <v>746</v>
      </c>
      <c r="E13" s="156" t="s">
        <v>747</v>
      </c>
    </row>
    <row r="14" spans="1:5" x14ac:dyDescent="0.2">
      <c r="A14" s="152">
        <v>1</v>
      </c>
      <c r="B14" s="406" t="s">
        <v>480</v>
      </c>
      <c r="C14" s="406"/>
      <c r="D14" s="152">
        <v>168.9</v>
      </c>
      <c r="E14" s="152">
        <v>170.9</v>
      </c>
    </row>
    <row r="15" spans="1:5" x14ac:dyDescent="0.2">
      <c r="A15" s="152">
        <v>2</v>
      </c>
      <c r="B15" s="406" t="s">
        <v>481</v>
      </c>
      <c r="C15" s="406"/>
      <c r="D15" s="152">
        <v>159.6</v>
      </c>
      <c r="E15" s="152">
        <v>161.5</v>
      </c>
    </row>
    <row r="16" spans="1:5" x14ac:dyDescent="0.2">
      <c r="A16" s="152">
        <v>3</v>
      </c>
      <c r="B16" s="406" t="s">
        <v>482</v>
      </c>
      <c r="C16" s="406"/>
      <c r="D16" s="152">
        <v>168.9</v>
      </c>
      <c r="E16" s="152">
        <v>170.9</v>
      </c>
    </row>
    <row r="17" spans="1:5" x14ac:dyDescent="0.2">
      <c r="A17" s="152">
        <v>4</v>
      </c>
      <c r="B17" s="406" t="s">
        <v>483</v>
      </c>
      <c r="C17" s="406"/>
      <c r="D17" s="152">
        <v>136.19999999999999</v>
      </c>
      <c r="E17" s="152">
        <v>137.80000000000001</v>
      </c>
    </row>
    <row r="18" spans="1:5" x14ac:dyDescent="0.2">
      <c r="A18" s="152">
        <v>5</v>
      </c>
      <c r="B18" s="406" t="s">
        <v>484</v>
      </c>
      <c r="C18" s="406"/>
      <c r="D18" s="152">
        <v>168.9</v>
      </c>
      <c r="E18" s="152">
        <v>170.9</v>
      </c>
    </row>
    <row r="19" spans="1:5" x14ac:dyDescent="0.2">
      <c r="A19" s="152">
        <v>6</v>
      </c>
      <c r="B19" s="406" t="s">
        <v>485</v>
      </c>
      <c r="C19" s="406"/>
      <c r="D19" s="152">
        <v>103.7</v>
      </c>
      <c r="E19" s="152">
        <v>104.9</v>
      </c>
    </row>
    <row r="20" spans="1:5" x14ac:dyDescent="0.2">
      <c r="A20" s="153"/>
      <c r="B20" s="377" t="s">
        <v>486</v>
      </c>
      <c r="C20" s="377"/>
      <c r="D20" s="156">
        <f>SUM(D14:D19)</f>
        <v>906.19999999999993</v>
      </c>
      <c r="E20" s="156">
        <f>SUM(E14:E19)</f>
        <v>916.89999999999986</v>
      </c>
    </row>
  </sheetData>
  <mergeCells count="21">
    <mergeCell ref="A12:A13"/>
    <mergeCell ref="B12:C13"/>
    <mergeCell ref="D12:E12"/>
    <mergeCell ref="C1:E1"/>
    <mergeCell ref="C2:E2"/>
    <mergeCell ref="C3:E3"/>
    <mergeCell ref="C4:E4"/>
    <mergeCell ref="C5:E5"/>
    <mergeCell ref="C6:E6"/>
    <mergeCell ref="B7:E7"/>
    <mergeCell ref="C8:E8"/>
    <mergeCell ref="A10:E10"/>
    <mergeCell ref="A11:C11"/>
    <mergeCell ref="D11:E11"/>
    <mergeCell ref="B20:C20"/>
    <mergeCell ref="B14:C14"/>
    <mergeCell ref="B15:C15"/>
    <mergeCell ref="B16:C16"/>
    <mergeCell ref="B17:C17"/>
    <mergeCell ref="B18:C18"/>
    <mergeCell ref="B19:C1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4"/>
  <sheetViews>
    <sheetView zoomScaleNormal="100" workbookViewId="0">
      <selection activeCell="E18" sqref="E18:E19"/>
    </sheetView>
  </sheetViews>
  <sheetFormatPr defaultRowHeight="12.75" x14ac:dyDescent="0.2"/>
  <cols>
    <col min="1" max="1" width="4.7109375" style="147" customWidth="1"/>
    <col min="2" max="2" width="31.85546875" style="147" customWidth="1"/>
    <col min="3" max="4" width="14.5703125" style="147" customWidth="1"/>
    <col min="5" max="5" width="10.28515625" style="147" customWidth="1"/>
    <col min="6" max="256" width="9.140625" style="147"/>
    <col min="257" max="257" width="4.7109375" style="147" customWidth="1"/>
    <col min="258" max="258" width="31.85546875" style="147" customWidth="1"/>
    <col min="259" max="260" width="14.5703125" style="147" customWidth="1"/>
    <col min="261" max="261" width="10.28515625" style="147" customWidth="1"/>
    <col min="262" max="512" width="9.140625" style="147"/>
    <col min="513" max="513" width="4.7109375" style="147" customWidth="1"/>
    <col min="514" max="514" width="31.85546875" style="147" customWidth="1"/>
    <col min="515" max="516" width="14.5703125" style="147" customWidth="1"/>
    <col min="517" max="517" width="10.28515625" style="147" customWidth="1"/>
    <col min="518" max="768" width="9.140625" style="147"/>
    <col min="769" max="769" width="4.7109375" style="147" customWidth="1"/>
    <col min="770" max="770" width="31.85546875" style="147" customWidth="1"/>
    <col min="771" max="772" width="14.5703125" style="147" customWidth="1"/>
    <col min="773" max="773" width="10.28515625" style="147" customWidth="1"/>
    <col min="774" max="1024" width="9.140625" style="147"/>
    <col min="1025" max="1025" width="4.7109375" style="147" customWidth="1"/>
    <col min="1026" max="1026" width="31.85546875" style="147" customWidth="1"/>
    <col min="1027" max="1028" width="14.5703125" style="147" customWidth="1"/>
    <col min="1029" max="1029" width="10.28515625" style="147" customWidth="1"/>
    <col min="1030" max="1280" width="9.140625" style="147"/>
    <col min="1281" max="1281" width="4.7109375" style="147" customWidth="1"/>
    <col min="1282" max="1282" width="31.85546875" style="147" customWidth="1"/>
    <col min="1283" max="1284" width="14.5703125" style="147" customWidth="1"/>
    <col min="1285" max="1285" width="10.28515625" style="147" customWidth="1"/>
    <col min="1286" max="1536" width="9.140625" style="147"/>
    <col min="1537" max="1537" width="4.7109375" style="147" customWidth="1"/>
    <col min="1538" max="1538" width="31.85546875" style="147" customWidth="1"/>
    <col min="1539" max="1540" width="14.5703125" style="147" customWidth="1"/>
    <col min="1541" max="1541" width="10.28515625" style="147" customWidth="1"/>
    <col min="1542" max="1792" width="9.140625" style="147"/>
    <col min="1793" max="1793" width="4.7109375" style="147" customWidth="1"/>
    <col min="1794" max="1794" width="31.85546875" style="147" customWidth="1"/>
    <col min="1795" max="1796" width="14.5703125" style="147" customWidth="1"/>
    <col min="1797" max="1797" width="10.28515625" style="147" customWidth="1"/>
    <col min="1798" max="2048" width="9.140625" style="147"/>
    <col min="2049" max="2049" width="4.7109375" style="147" customWidth="1"/>
    <col min="2050" max="2050" width="31.85546875" style="147" customWidth="1"/>
    <col min="2051" max="2052" width="14.5703125" style="147" customWidth="1"/>
    <col min="2053" max="2053" width="10.28515625" style="147" customWidth="1"/>
    <col min="2054" max="2304" width="9.140625" style="147"/>
    <col min="2305" max="2305" width="4.7109375" style="147" customWidth="1"/>
    <col min="2306" max="2306" width="31.85546875" style="147" customWidth="1"/>
    <col min="2307" max="2308" width="14.5703125" style="147" customWidth="1"/>
    <col min="2309" max="2309" width="10.28515625" style="147" customWidth="1"/>
    <col min="2310" max="2560" width="9.140625" style="147"/>
    <col min="2561" max="2561" width="4.7109375" style="147" customWidth="1"/>
    <col min="2562" max="2562" width="31.85546875" style="147" customWidth="1"/>
    <col min="2563" max="2564" width="14.5703125" style="147" customWidth="1"/>
    <col min="2565" max="2565" width="10.28515625" style="147" customWidth="1"/>
    <col min="2566" max="2816" width="9.140625" style="147"/>
    <col min="2817" max="2817" width="4.7109375" style="147" customWidth="1"/>
    <col min="2818" max="2818" width="31.85546875" style="147" customWidth="1"/>
    <col min="2819" max="2820" width="14.5703125" style="147" customWidth="1"/>
    <col min="2821" max="2821" width="10.28515625" style="147" customWidth="1"/>
    <col min="2822" max="3072" width="9.140625" style="147"/>
    <col min="3073" max="3073" width="4.7109375" style="147" customWidth="1"/>
    <col min="3074" max="3074" width="31.85546875" style="147" customWidth="1"/>
    <col min="3075" max="3076" width="14.5703125" style="147" customWidth="1"/>
    <col min="3077" max="3077" width="10.28515625" style="147" customWidth="1"/>
    <col min="3078" max="3328" width="9.140625" style="147"/>
    <col min="3329" max="3329" width="4.7109375" style="147" customWidth="1"/>
    <col min="3330" max="3330" width="31.85546875" style="147" customWidth="1"/>
    <col min="3331" max="3332" width="14.5703125" style="147" customWidth="1"/>
    <col min="3333" max="3333" width="10.28515625" style="147" customWidth="1"/>
    <col min="3334" max="3584" width="9.140625" style="147"/>
    <col min="3585" max="3585" width="4.7109375" style="147" customWidth="1"/>
    <col min="3586" max="3586" width="31.85546875" style="147" customWidth="1"/>
    <col min="3587" max="3588" width="14.5703125" style="147" customWidth="1"/>
    <col min="3589" max="3589" width="10.28515625" style="147" customWidth="1"/>
    <col min="3590" max="3840" width="9.140625" style="147"/>
    <col min="3841" max="3841" width="4.7109375" style="147" customWidth="1"/>
    <col min="3842" max="3842" width="31.85546875" style="147" customWidth="1"/>
    <col min="3843" max="3844" width="14.5703125" style="147" customWidth="1"/>
    <col min="3845" max="3845" width="10.28515625" style="147" customWidth="1"/>
    <col min="3846" max="4096" width="9.140625" style="147"/>
    <col min="4097" max="4097" width="4.7109375" style="147" customWidth="1"/>
    <col min="4098" max="4098" width="31.85546875" style="147" customWidth="1"/>
    <col min="4099" max="4100" width="14.5703125" style="147" customWidth="1"/>
    <col min="4101" max="4101" width="10.28515625" style="147" customWidth="1"/>
    <col min="4102" max="4352" width="9.140625" style="147"/>
    <col min="4353" max="4353" width="4.7109375" style="147" customWidth="1"/>
    <col min="4354" max="4354" width="31.85546875" style="147" customWidth="1"/>
    <col min="4355" max="4356" width="14.5703125" style="147" customWidth="1"/>
    <col min="4357" max="4357" width="10.28515625" style="147" customWidth="1"/>
    <col min="4358" max="4608" width="9.140625" style="147"/>
    <col min="4609" max="4609" width="4.7109375" style="147" customWidth="1"/>
    <col min="4610" max="4610" width="31.85546875" style="147" customWidth="1"/>
    <col min="4611" max="4612" width="14.5703125" style="147" customWidth="1"/>
    <col min="4613" max="4613" width="10.28515625" style="147" customWidth="1"/>
    <col min="4614" max="4864" width="9.140625" style="147"/>
    <col min="4865" max="4865" width="4.7109375" style="147" customWidth="1"/>
    <col min="4866" max="4866" width="31.85546875" style="147" customWidth="1"/>
    <col min="4867" max="4868" width="14.5703125" style="147" customWidth="1"/>
    <col min="4869" max="4869" width="10.28515625" style="147" customWidth="1"/>
    <col min="4870" max="5120" width="9.140625" style="147"/>
    <col min="5121" max="5121" width="4.7109375" style="147" customWidth="1"/>
    <col min="5122" max="5122" width="31.85546875" style="147" customWidth="1"/>
    <col min="5123" max="5124" width="14.5703125" style="147" customWidth="1"/>
    <col min="5125" max="5125" width="10.28515625" style="147" customWidth="1"/>
    <col min="5126" max="5376" width="9.140625" style="147"/>
    <col min="5377" max="5377" width="4.7109375" style="147" customWidth="1"/>
    <col min="5378" max="5378" width="31.85546875" style="147" customWidth="1"/>
    <col min="5379" max="5380" width="14.5703125" style="147" customWidth="1"/>
    <col min="5381" max="5381" width="10.28515625" style="147" customWidth="1"/>
    <col min="5382" max="5632" width="9.140625" style="147"/>
    <col min="5633" max="5633" width="4.7109375" style="147" customWidth="1"/>
    <col min="5634" max="5634" width="31.85546875" style="147" customWidth="1"/>
    <col min="5635" max="5636" width="14.5703125" style="147" customWidth="1"/>
    <col min="5637" max="5637" width="10.28515625" style="147" customWidth="1"/>
    <col min="5638" max="5888" width="9.140625" style="147"/>
    <col min="5889" max="5889" width="4.7109375" style="147" customWidth="1"/>
    <col min="5890" max="5890" width="31.85546875" style="147" customWidth="1"/>
    <col min="5891" max="5892" width="14.5703125" style="147" customWidth="1"/>
    <col min="5893" max="5893" width="10.28515625" style="147" customWidth="1"/>
    <col min="5894" max="6144" width="9.140625" style="147"/>
    <col min="6145" max="6145" width="4.7109375" style="147" customWidth="1"/>
    <col min="6146" max="6146" width="31.85546875" style="147" customWidth="1"/>
    <col min="6147" max="6148" width="14.5703125" style="147" customWidth="1"/>
    <col min="6149" max="6149" width="10.28515625" style="147" customWidth="1"/>
    <col min="6150" max="6400" width="9.140625" style="147"/>
    <col min="6401" max="6401" width="4.7109375" style="147" customWidth="1"/>
    <col min="6402" max="6402" width="31.85546875" style="147" customWidth="1"/>
    <col min="6403" max="6404" width="14.5703125" style="147" customWidth="1"/>
    <col min="6405" max="6405" width="10.28515625" style="147" customWidth="1"/>
    <col min="6406" max="6656" width="9.140625" style="147"/>
    <col min="6657" max="6657" width="4.7109375" style="147" customWidth="1"/>
    <col min="6658" max="6658" width="31.85546875" style="147" customWidth="1"/>
    <col min="6659" max="6660" width="14.5703125" style="147" customWidth="1"/>
    <col min="6661" max="6661" width="10.28515625" style="147" customWidth="1"/>
    <col min="6662" max="6912" width="9.140625" style="147"/>
    <col min="6913" max="6913" width="4.7109375" style="147" customWidth="1"/>
    <col min="6914" max="6914" width="31.85546875" style="147" customWidth="1"/>
    <col min="6915" max="6916" width="14.5703125" style="147" customWidth="1"/>
    <col min="6917" max="6917" width="10.28515625" style="147" customWidth="1"/>
    <col min="6918" max="7168" width="9.140625" style="147"/>
    <col min="7169" max="7169" width="4.7109375" style="147" customWidth="1"/>
    <col min="7170" max="7170" width="31.85546875" style="147" customWidth="1"/>
    <col min="7171" max="7172" width="14.5703125" style="147" customWidth="1"/>
    <col min="7173" max="7173" width="10.28515625" style="147" customWidth="1"/>
    <col min="7174" max="7424" width="9.140625" style="147"/>
    <col min="7425" max="7425" width="4.7109375" style="147" customWidth="1"/>
    <col min="7426" max="7426" width="31.85546875" style="147" customWidth="1"/>
    <col min="7427" max="7428" width="14.5703125" style="147" customWidth="1"/>
    <col min="7429" max="7429" width="10.28515625" style="147" customWidth="1"/>
    <col min="7430" max="7680" width="9.140625" style="147"/>
    <col min="7681" max="7681" width="4.7109375" style="147" customWidth="1"/>
    <col min="7682" max="7682" width="31.85546875" style="147" customWidth="1"/>
    <col min="7683" max="7684" width="14.5703125" style="147" customWidth="1"/>
    <col min="7685" max="7685" width="10.28515625" style="147" customWidth="1"/>
    <col min="7686" max="7936" width="9.140625" style="147"/>
    <col min="7937" max="7937" width="4.7109375" style="147" customWidth="1"/>
    <col min="7938" max="7938" width="31.85546875" style="147" customWidth="1"/>
    <col min="7939" max="7940" width="14.5703125" style="147" customWidth="1"/>
    <col min="7941" max="7941" width="10.28515625" style="147" customWidth="1"/>
    <col min="7942" max="8192" width="9.140625" style="147"/>
    <col min="8193" max="8193" width="4.7109375" style="147" customWidth="1"/>
    <col min="8194" max="8194" width="31.85546875" style="147" customWidth="1"/>
    <col min="8195" max="8196" width="14.5703125" style="147" customWidth="1"/>
    <col min="8197" max="8197" width="10.28515625" style="147" customWidth="1"/>
    <col min="8198" max="8448" width="9.140625" style="147"/>
    <col min="8449" max="8449" width="4.7109375" style="147" customWidth="1"/>
    <col min="8450" max="8450" width="31.85546875" style="147" customWidth="1"/>
    <col min="8451" max="8452" width="14.5703125" style="147" customWidth="1"/>
    <col min="8453" max="8453" width="10.28515625" style="147" customWidth="1"/>
    <col min="8454" max="8704" width="9.140625" style="147"/>
    <col min="8705" max="8705" width="4.7109375" style="147" customWidth="1"/>
    <col min="8706" max="8706" width="31.85546875" style="147" customWidth="1"/>
    <col min="8707" max="8708" width="14.5703125" style="147" customWidth="1"/>
    <col min="8709" max="8709" width="10.28515625" style="147" customWidth="1"/>
    <col min="8710" max="8960" width="9.140625" style="147"/>
    <col min="8961" max="8961" width="4.7109375" style="147" customWidth="1"/>
    <col min="8962" max="8962" width="31.85546875" style="147" customWidth="1"/>
    <col min="8963" max="8964" width="14.5703125" style="147" customWidth="1"/>
    <col min="8965" max="8965" width="10.28515625" style="147" customWidth="1"/>
    <col min="8966" max="9216" width="9.140625" style="147"/>
    <col min="9217" max="9217" width="4.7109375" style="147" customWidth="1"/>
    <col min="9218" max="9218" width="31.85546875" style="147" customWidth="1"/>
    <col min="9219" max="9220" width="14.5703125" style="147" customWidth="1"/>
    <col min="9221" max="9221" width="10.28515625" style="147" customWidth="1"/>
    <col min="9222" max="9472" width="9.140625" style="147"/>
    <col min="9473" max="9473" width="4.7109375" style="147" customWidth="1"/>
    <col min="9474" max="9474" width="31.85546875" style="147" customWidth="1"/>
    <col min="9475" max="9476" width="14.5703125" style="147" customWidth="1"/>
    <col min="9477" max="9477" width="10.28515625" style="147" customWidth="1"/>
    <col min="9478" max="9728" width="9.140625" style="147"/>
    <col min="9729" max="9729" width="4.7109375" style="147" customWidth="1"/>
    <col min="9730" max="9730" width="31.85546875" style="147" customWidth="1"/>
    <col min="9731" max="9732" width="14.5703125" style="147" customWidth="1"/>
    <col min="9733" max="9733" width="10.28515625" style="147" customWidth="1"/>
    <col min="9734" max="9984" width="9.140625" style="147"/>
    <col min="9985" max="9985" width="4.7109375" style="147" customWidth="1"/>
    <col min="9986" max="9986" width="31.85546875" style="147" customWidth="1"/>
    <col min="9987" max="9988" width="14.5703125" style="147" customWidth="1"/>
    <col min="9989" max="9989" width="10.28515625" style="147" customWidth="1"/>
    <col min="9990" max="10240" width="9.140625" style="147"/>
    <col min="10241" max="10241" width="4.7109375" style="147" customWidth="1"/>
    <col min="10242" max="10242" width="31.85546875" style="147" customWidth="1"/>
    <col min="10243" max="10244" width="14.5703125" style="147" customWidth="1"/>
    <col min="10245" max="10245" width="10.28515625" style="147" customWidth="1"/>
    <col min="10246" max="10496" width="9.140625" style="147"/>
    <col min="10497" max="10497" width="4.7109375" style="147" customWidth="1"/>
    <col min="10498" max="10498" width="31.85546875" style="147" customWidth="1"/>
    <col min="10499" max="10500" width="14.5703125" style="147" customWidth="1"/>
    <col min="10501" max="10501" width="10.28515625" style="147" customWidth="1"/>
    <col min="10502" max="10752" width="9.140625" style="147"/>
    <col min="10753" max="10753" width="4.7109375" style="147" customWidth="1"/>
    <col min="10754" max="10754" width="31.85546875" style="147" customWidth="1"/>
    <col min="10755" max="10756" width="14.5703125" style="147" customWidth="1"/>
    <col min="10757" max="10757" width="10.28515625" style="147" customWidth="1"/>
    <col min="10758" max="11008" width="9.140625" style="147"/>
    <col min="11009" max="11009" width="4.7109375" style="147" customWidth="1"/>
    <col min="11010" max="11010" width="31.85546875" style="147" customWidth="1"/>
    <col min="11011" max="11012" width="14.5703125" style="147" customWidth="1"/>
    <col min="11013" max="11013" width="10.28515625" style="147" customWidth="1"/>
    <col min="11014" max="11264" width="9.140625" style="147"/>
    <col min="11265" max="11265" width="4.7109375" style="147" customWidth="1"/>
    <col min="11266" max="11266" width="31.85546875" style="147" customWidth="1"/>
    <col min="11267" max="11268" width="14.5703125" style="147" customWidth="1"/>
    <col min="11269" max="11269" width="10.28515625" style="147" customWidth="1"/>
    <col min="11270" max="11520" width="9.140625" style="147"/>
    <col min="11521" max="11521" width="4.7109375" style="147" customWidth="1"/>
    <col min="11522" max="11522" width="31.85546875" style="147" customWidth="1"/>
    <col min="11523" max="11524" width="14.5703125" style="147" customWidth="1"/>
    <col min="11525" max="11525" width="10.28515625" style="147" customWidth="1"/>
    <col min="11526" max="11776" width="9.140625" style="147"/>
    <col min="11777" max="11777" width="4.7109375" style="147" customWidth="1"/>
    <col min="11778" max="11778" width="31.85546875" style="147" customWidth="1"/>
    <col min="11779" max="11780" width="14.5703125" style="147" customWidth="1"/>
    <col min="11781" max="11781" width="10.28515625" style="147" customWidth="1"/>
    <col min="11782" max="12032" width="9.140625" style="147"/>
    <col min="12033" max="12033" width="4.7109375" style="147" customWidth="1"/>
    <col min="12034" max="12034" width="31.85546875" style="147" customWidth="1"/>
    <col min="12035" max="12036" width="14.5703125" style="147" customWidth="1"/>
    <col min="12037" max="12037" width="10.28515625" style="147" customWidth="1"/>
    <col min="12038" max="12288" width="9.140625" style="147"/>
    <col min="12289" max="12289" width="4.7109375" style="147" customWidth="1"/>
    <col min="12290" max="12290" width="31.85546875" style="147" customWidth="1"/>
    <col min="12291" max="12292" width="14.5703125" style="147" customWidth="1"/>
    <col min="12293" max="12293" width="10.28515625" style="147" customWidth="1"/>
    <col min="12294" max="12544" width="9.140625" style="147"/>
    <col min="12545" max="12545" width="4.7109375" style="147" customWidth="1"/>
    <col min="12546" max="12546" width="31.85546875" style="147" customWidth="1"/>
    <col min="12547" max="12548" width="14.5703125" style="147" customWidth="1"/>
    <col min="12549" max="12549" width="10.28515625" style="147" customWidth="1"/>
    <col min="12550" max="12800" width="9.140625" style="147"/>
    <col min="12801" max="12801" width="4.7109375" style="147" customWidth="1"/>
    <col min="12802" max="12802" width="31.85546875" style="147" customWidth="1"/>
    <col min="12803" max="12804" width="14.5703125" style="147" customWidth="1"/>
    <col min="12805" max="12805" width="10.28515625" style="147" customWidth="1"/>
    <col min="12806" max="13056" width="9.140625" style="147"/>
    <col min="13057" max="13057" width="4.7109375" style="147" customWidth="1"/>
    <col min="13058" max="13058" width="31.85546875" style="147" customWidth="1"/>
    <col min="13059" max="13060" width="14.5703125" style="147" customWidth="1"/>
    <col min="13061" max="13061" width="10.28515625" style="147" customWidth="1"/>
    <col min="13062" max="13312" width="9.140625" style="147"/>
    <col min="13313" max="13313" width="4.7109375" style="147" customWidth="1"/>
    <col min="13314" max="13314" width="31.85546875" style="147" customWidth="1"/>
    <col min="13315" max="13316" width="14.5703125" style="147" customWidth="1"/>
    <col min="13317" max="13317" width="10.28515625" style="147" customWidth="1"/>
    <col min="13318" max="13568" width="9.140625" style="147"/>
    <col min="13569" max="13569" width="4.7109375" style="147" customWidth="1"/>
    <col min="13570" max="13570" width="31.85546875" style="147" customWidth="1"/>
    <col min="13571" max="13572" width="14.5703125" style="147" customWidth="1"/>
    <col min="13573" max="13573" width="10.28515625" style="147" customWidth="1"/>
    <col min="13574" max="13824" width="9.140625" style="147"/>
    <col min="13825" max="13825" width="4.7109375" style="147" customWidth="1"/>
    <col min="13826" max="13826" width="31.85546875" style="147" customWidth="1"/>
    <col min="13827" max="13828" width="14.5703125" style="147" customWidth="1"/>
    <col min="13829" max="13829" width="10.28515625" style="147" customWidth="1"/>
    <col min="13830" max="14080" width="9.140625" style="147"/>
    <col min="14081" max="14081" width="4.7109375" style="147" customWidth="1"/>
    <col min="14082" max="14082" width="31.85546875" style="147" customWidth="1"/>
    <col min="14083" max="14084" width="14.5703125" style="147" customWidth="1"/>
    <col min="14085" max="14085" width="10.28515625" style="147" customWidth="1"/>
    <col min="14086" max="14336" width="9.140625" style="147"/>
    <col min="14337" max="14337" width="4.7109375" style="147" customWidth="1"/>
    <col min="14338" max="14338" width="31.85546875" style="147" customWidth="1"/>
    <col min="14339" max="14340" width="14.5703125" style="147" customWidth="1"/>
    <col min="14341" max="14341" width="10.28515625" style="147" customWidth="1"/>
    <col min="14342" max="14592" width="9.140625" style="147"/>
    <col min="14593" max="14593" width="4.7109375" style="147" customWidth="1"/>
    <col min="14594" max="14594" width="31.85546875" style="147" customWidth="1"/>
    <col min="14595" max="14596" width="14.5703125" style="147" customWidth="1"/>
    <col min="14597" max="14597" width="10.28515625" style="147" customWidth="1"/>
    <col min="14598" max="14848" width="9.140625" style="147"/>
    <col min="14849" max="14849" width="4.7109375" style="147" customWidth="1"/>
    <col min="14850" max="14850" width="31.85546875" style="147" customWidth="1"/>
    <col min="14851" max="14852" width="14.5703125" style="147" customWidth="1"/>
    <col min="14853" max="14853" width="10.28515625" style="147" customWidth="1"/>
    <col min="14854" max="15104" width="9.140625" style="147"/>
    <col min="15105" max="15105" width="4.7109375" style="147" customWidth="1"/>
    <col min="15106" max="15106" width="31.85546875" style="147" customWidth="1"/>
    <col min="15107" max="15108" width="14.5703125" style="147" customWidth="1"/>
    <col min="15109" max="15109" width="10.28515625" style="147" customWidth="1"/>
    <col min="15110" max="15360" width="9.140625" style="147"/>
    <col min="15361" max="15361" width="4.7109375" style="147" customWidth="1"/>
    <col min="15362" max="15362" width="31.85546875" style="147" customWidth="1"/>
    <col min="15363" max="15364" width="14.5703125" style="147" customWidth="1"/>
    <col min="15365" max="15365" width="10.28515625" style="147" customWidth="1"/>
    <col min="15366" max="15616" width="9.140625" style="147"/>
    <col min="15617" max="15617" width="4.7109375" style="147" customWidth="1"/>
    <col min="15618" max="15618" width="31.85546875" style="147" customWidth="1"/>
    <col min="15619" max="15620" width="14.5703125" style="147" customWidth="1"/>
    <col min="15621" max="15621" width="10.28515625" style="147" customWidth="1"/>
    <col min="15622" max="15872" width="9.140625" style="147"/>
    <col min="15873" max="15873" width="4.7109375" style="147" customWidth="1"/>
    <col min="15874" max="15874" width="31.85546875" style="147" customWidth="1"/>
    <col min="15875" max="15876" width="14.5703125" style="147" customWidth="1"/>
    <col min="15877" max="15877" width="10.28515625" style="147" customWidth="1"/>
    <col min="15878" max="16128" width="9.140625" style="147"/>
    <col min="16129" max="16129" width="4.7109375" style="147" customWidth="1"/>
    <col min="16130" max="16130" width="31.85546875" style="147" customWidth="1"/>
    <col min="16131" max="16132" width="14.5703125" style="147" customWidth="1"/>
    <col min="16133" max="16133" width="10.28515625" style="147" customWidth="1"/>
    <col min="16134" max="16384" width="9.140625" style="147"/>
  </cols>
  <sheetData>
    <row r="1" spans="1:5" x14ac:dyDescent="0.2">
      <c r="B1" s="148"/>
      <c r="C1" s="372" t="s">
        <v>488</v>
      </c>
      <c r="D1" s="372"/>
      <c r="E1" s="372"/>
    </row>
    <row r="2" spans="1:5" x14ac:dyDescent="0.2">
      <c r="B2" s="149"/>
      <c r="C2" s="331" t="s">
        <v>686</v>
      </c>
      <c r="D2" s="331"/>
      <c r="E2" s="331"/>
    </row>
    <row r="3" spans="1:5" x14ac:dyDescent="0.2">
      <c r="B3" s="149"/>
      <c r="C3" s="331" t="s">
        <v>475</v>
      </c>
      <c r="D3" s="331"/>
      <c r="E3" s="331"/>
    </row>
    <row r="4" spans="1:5" x14ac:dyDescent="0.2">
      <c r="B4" s="149"/>
      <c r="C4" s="331" t="s">
        <v>476</v>
      </c>
      <c r="D4" s="331"/>
      <c r="E4" s="331"/>
    </row>
    <row r="5" spans="1:5" x14ac:dyDescent="0.2">
      <c r="B5" s="149"/>
      <c r="C5" s="331" t="s">
        <v>911</v>
      </c>
      <c r="D5" s="331"/>
      <c r="E5" s="331"/>
    </row>
    <row r="6" spans="1:5" x14ac:dyDescent="0.2">
      <c r="B6" s="149"/>
      <c r="C6" s="331" t="s">
        <v>477</v>
      </c>
      <c r="D6" s="331"/>
      <c r="E6" s="331"/>
    </row>
    <row r="7" spans="1:5" x14ac:dyDescent="0.2">
      <c r="B7" s="365" t="s">
        <v>476</v>
      </c>
      <c r="C7" s="365"/>
      <c r="D7" s="365"/>
      <c r="E7" s="365"/>
    </row>
    <row r="8" spans="1:5" x14ac:dyDescent="0.2">
      <c r="B8" s="149"/>
      <c r="C8" s="331" t="s">
        <v>733</v>
      </c>
      <c r="D8" s="331"/>
      <c r="E8" s="331"/>
    </row>
    <row r="9" spans="1:5" x14ac:dyDescent="0.2">
      <c r="B9" s="149"/>
      <c r="C9" s="148"/>
      <c r="D9" s="148"/>
      <c r="E9" s="148"/>
    </row>
    <row r="10" spans="1:5" ht="45" customHeight="1" x14ac:dyDescent="0.2">
      <c r="A10" s="150"/>
      <c r="B10" s="378" t="s">
        <v>748</v>
      </c>
      <c r="C10" s="378"/>
      <c r="D10" s="378"/>
      <c r="E10" s="378"/>
    </row>
    <row r="11" spans="1:5" x14ac:dyDescent="0.2">
      <c r="A11" s="366"/>
      <c r="B11" s="366"/>
      <c r="C11" s="366"/>
      <c r="D11" s="371" t="s">
        <v>478</v>
      </c>
      <c r="E11" s="371"/>
    </row>
    <row r="12" spans="1:5" s="151" customFormat="1" ht="25.5" x14ac:dyDescent="0.2">
      <c r="A12" s="9" t="s">
        <v>448</v>
      </c>
      <c r="B12" s="368" t="s">
        <v>479</v>
      </c>
      <c r="C12" s="369"/>
      <c r="D12" s="404" t="s">
        <v>495</v>
      </c>
      <c r="E12" s="405"/>
    </row>
    <row r="13" spans="1:5" x14ac:dyDescent="0.2">
      <c r="A13" s="152" t="s">
        <v>499</v>
      </c>
      <c r="B13" s="373" t="s">
        <v>482</v>
      </c>
      <c r="C13" s="374"/>
      <c r="D13" s="373">
        <v>150</v>
      </c>
      <c r="E13" s="374"/>
    </row>
    <row r="14" spans="1:5" x14ac:dyDescent="0.2">
      <c r="A14" s="153"/>
      <c r="B14" s="375" t="s">
        <v>486</v>
      </c>
      <c r="C14" s="376"/>
      <c r="D14" s="375">
        <f>SUM(D13:E13)</f>
        <v>150</v>
      </c>
      <c r="E14" s="376"/>
    </row>
  </sheetData>
  <mergeCells count="17">
    <mergeCell ref="C6:E6"/>
    <mergeCell ref="C1:E1"/>
    <mergeCell ref="C2:E2"/>
    <mergeCell ref="C3:E3"/>
    <mergeCell ref="C4:E4"/>
    <mergeCell ref="C5:E5"/>
    <mergeCell ref="B14:C14"/>
    <mergeCell ref="D14:E14"/>
    <mergeCell ref="B13:C13"/>
    <mergeCell ref="D13:E13"/>
    <mergeCell ref="B7:E7"/>
    <mergeCell ref="C8:E8"/>
    <mergeCell ref="B10:E10"/>
    <mergeCell ref="A11:C11"/>
    <mergeCell ref="D11:E11"/>
    <mergeCell ref="B12:C12"/>
    <mergeCell ref="D12:E1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84"/>
  <sheetViews>
    <sheetView topLeftCell="A73" zoomScaleNormal="100" workbookViewId="0">
      <selection activeCell="F32" sqref="F32"/>
    </sheetView>
  </sheetViews>
  <sheetFormatPr defaultRowHeight="15" x14ac:dyDescent="0.25"/>
  <cols>
    <col min="1" max="1" width="21.5703125" style="2" customWidth="1"/>
    <col min="2" max="2" width="77.42578125" style="4" customWidth="1"/>
    <col min="3" max="3" width="18.5703125" style="48" customWidth="1"/>
    <col min="4" max="4" width="11.85546875" style="2" customWidth="1"/>
    <col min="5" max="16384" width="9.140625" style="2"/>
  </cols>
  <sheetData>
    <row r="1" spans="1:3" x14ac:dyDescent="0.25">
      <c r="A1" s="334" t="s">
        <v>545</v>
      </c>
      <c r="B1" s="334"/>
      <c r="C1" s="334"/>
    </row>
    <row r="2" spans="1:3" x14ac:dyDescent="0.25">
      <c r="A2" s="334" t="s">
        <v>683</v>
      </c>
      <c r="B2" s="334"/>
      <c r="C2" s="334"/>
    </row>
    <row r="3" spans="1:3" x14ac:dyDescent="0.25">
      <c r="A3" s="334" t="s">
        <v>0</v>
      </c>
      <c r="B3" s="334"/>
      <c r="C3" s="334"/>
    </row>
    <row r="4" spans="1:3" x14ac:dyDescent="0.25">
      <c r="A4" s="334" t="s">
        <v>1</v>
      </c>
      <c r="B4" s="334"/>
      <c r="C4" s="334"/>
    </row>
    <row r="5" spans="1:3" x14ac:dyDescent="0.25">
      <c r="A5" s="334" t="s">
        <v>910</v>
      </c>
      <c r="B5" s="334"/>
      <c r="C5" s="334"/>
    </row>
    <row r="6" spans="1:3" x14ac:dyDescent="0.25">
      <c r="A6" s="334" t="s">
        <v>2</v>
      </c>
      <c r="B6" s="334"/>
      <c r="C6" s="334"/>
    </row>
    <row r="7" spans="1:3" x14ac:dyDescent="0.25">
      <c r="A7" s="334" t="s">
        <v>3</v>
      </c>
      <c r="B7" s="334"/>
      <c r="C7" s="334"/>
    </row>
    <row r="8" spans="1:3" x14ac:dyDescent="0.25">
      <c r="A8" s="334" t="s">
        <v>731</v>
      </c>
      <c r="B8" s="334"/>
      <c r="C8" s="334"/>
    </row>
    <row r="9" spans="1:3" ht="15.75" x14ac:dyDescent="0.25">
      <c r="A9" s="3"/>
      <c r="C9" s="5"/>
    </row>
    <row r="10" spans="1:3" ht="30.75" customHeight="1" x14ac:dyDescent="0.25">
      <c r="A10" s="335" t="s">
        <v>732</v>
      </c>
      <c r="B10" s="335"/>
      <c r="C10" s="335"/>
    </row>
    <row r="11" spans="1:3" x14ac:dyDescent="0.25">
      <c r="A11" s="6"/>
      <c r="B11" s="7"/>
      <c r="C11" s="8" t="s">
        <v>4</v>
      </c>
    </row>
    <row r="12" spans="1:3" s="10" customFormat="1" ht="25.5" x14ac:dyDescent="0.2">
      <c r="A12" s="284" t="s">
        <v>5</v>
      </c>
      <c r="B12" s="284" t="s">
        <v>6</v>
      </c>
      <c r="C12" s="285" t="s">
        <v>524</v>
      </c>
    </row>
    <row r="13" spans="1:3" s="10" customFormat="1" ht="14.25" x14ac:dyDescent="0.2">
      <c r="A13" s="11" t="s">
        <v>7</v>
      </c>
      <c r="B13" s="12" t="s">
        <v>8</v>
      </c>
      <c r="C13" s="13">
        <f>C14+C16+C17+C21+C23+C24+C25+C28+C30+C33+C35+C36</f>
        <v>35330</v>
      </c>
    </row>
    <row r="14" spans="1:3" s="10" customFormat="1" ht="14.25" x14ac:dyDescent="0.2">
      <c r="A14" s="11" t="s">
        <v>9</v>
      </c>
      <c r="B14" s="12" t="s">
        <v>10</v>
      </c>
      <c r="C14" s="13">
        <f>SUM(C15:C15)</f>
        <v>25344</v>
      </c>
    </row>
    <row r="15" spans="1:3" s="10" customFormat="1" x14ac:dyDescent="0.2">
      <c r="A15" s="14" t="s">
        <v>11</v>
      </c>
      <c r="B15" s="15" t="s">
        <v>12</v>
      </c>
      <c r="C15" s="16">
        <v>25344</v>
      </c>
    </row>
    <row r="16" spans="1:3" s="10" customFormat="1" ht="14.25" x14ac:dyDescent="0.2">
      <c r="A16" s="11" t="s">
        <v>13</v>
      </c>
      <c r="B16" s="12" t="s">
        <v>14</v>
      </c>
      <c r="C16" s="13">
        <v>4684</v>
      </c>
    </row>
    <row r="17" spans="1:6" s="10" customFormat="1" ht="14.25" x14ac:dyDescent="0.2">
      <c r="A17" s="11" t="s">
        <v>15</v>
      </c>
      <c r="B17" s="12" t="s">
        <v>16</v>
      </c>
      <c r="C17" s="13">
        <f>SUM(C18+C19+C20)</f>
        <v>1069</v>
      </c>
    </row>
    <row r="18" spans="1:6" s="10" customFormat="1" x14ac:dyDescent="0.2">
      <c r="A18" s="14" t="s">
        <v>17</v>
      </c>
      <c r="B18" s="15" t="s">
        <v>18</v>
      </c>
      <c r="C18" s="16">
        <v>816</v>
      </c>
    </row>
    <row r="19" spans="1:6" s="10" customFormat="1" x14ac:dyDescent="0.2">
      <c r="A19" s="14" t="s">
        <v>19</v>
      </c>
      <c r="B19" s="15" t="s">
        <v>20</v>
      </c>
      <c r="C19" s="16">
        <v>131</v>
      </c>
    </row>
    <row r="20" spans="1:6" s="10" customFormat="1" x14ac:dyDescent="0.2">
      <c r="A20" s="14" t="s">
        <v>21</v>
      </c>
      <c r="B20" s="15" t="s">
        <v>22</v>
      </c>
      <c r="C20" s="16">
        <v>122</v>
      </c>
    </row>
    <row r="21" spans="1:6" s="10" customFormat="1" ht="14.25" x14ac:dyDescent="0.2">
      <c r="A21" s="11" t="s">
        <v>23</v>
      </c>
      <c r="B21" s="12" t="s">
        <v>24</v>
      </c>
      <c r="C21" s="13">
        <f>C22</f>
        <v>950</v>
      </c>
    </row>
    <row r="22" spans="1:6" s="10" customFormat="1" x14ac:dyDescent="0.2">
      <c r="A22" s="14" t="s">
        <v>25</v>
      </c>
      <c r="B22" s="15" t="s">
        <v>26</v>
      </c>
      <c r="C22" s="16">
        <v>950</v>
      </c>
    </row>
    <row r="23" spans="1:6" s="10" customFormat="1" ht="14.25" x14ac:dyDescent="0.2">
      <c r="A23" s="17" t="s">
        <v>27</v>
      </c>
      <c r="B23" s="18" t="s">
        <v>28</v>
      </c>
      <c r="C23" s="19">
        <v>680</v>
      </c>
    </row>
    <row r="24" spans="1:6" s="10" customFormat="1" ht="25.5" x14ac:dyDescent="0.2">
      <c r="A24" s="11" t="s">
        <v>29</v>
      </c>
      <c r="B24" s="18" t="s">
        <v>30</v>
      </c>
      <c r="C24" s="19">
        <v>0</v>
      </c>
      <c r="E24" s="10" t="s">
        <v>31</v>
      </c>
    </row>
    <row r="25" spans="1:6" s="10" customFormat="1" ht="25.5" x14ac:dyDescent="0.2">
      <c r="A25" s="11" t="s">
        <v>32</v>
      </c>
      <c r="B25" s="18" t="s">
        <v>33</v>
      </c>
      <c r="C25" s="19">
        <f>C26+C27</f>
        <v>800</v>
      </c>
    </row>
    <row r="26" spans="1:6" s="10" customFormat="1" ht="51" x14ac:dyDescent="0.2">
      <c r="A26" s="14" t="s">
        <v>34</v>
      </c>
      <c r="B26" s="20" t="s">
        <v>35</v>
      </c>
      <c r="C26" s="21">
        <v>570</v>
      </c>
    </row>
    <row r="27" spans="1:6" s="10" customFormat="1" ht="38.25" x14ac:dyDescent="0.2">
      <c r="A27" s="14" t="s">
        <v>36</v>
      </c>
      <c r="B27" s="20" t="s">
        <v>37</v>
      </c>
      <c r="C27" s="21">
        <v>230</v>
      </c>
    </row>
    <row r="28" spans="1:6" s="10" customFormat="1" ht="14.25" x14ac:dyDescent="0.2">
      <c r="A28" s="11" t="s">
        <v>38</v>
      </c>
      <c r="B28" s="18" t="s">
        <v>39</v>
      </c>
      <c r="C28" s="19">
        <f>SUM(C29)</f>
        <v>643</v>
      </c>
      <c r="F28" s="10" t="s">
        <v>31</v>
      </c>
    </row>
    <row r="29" spans="1:6" s="10" customFormat="1" x14ac:dyDescent="0.2">
      <c r="A29" s="14" t="s">
        <v>40</v>
      </c>
      <c r="B29" s="20" t="s">
        <v>41</v>
      </c>
      <c r="C29" s="21">
        <v>643</v>
      </c>
    </row>
    <row r="30" spans="1:6" s="22" customFormat="1" ht="25.5" x14ac:dyDescent="0.2">
      <c r="A30" s="11" t="s">
        <v>42</v>
      </c>
      <c r="B30" s="18" t="s">
        <v>43</v>
      </c>
      <c r="C30" s="19">
        <f>C31</f>
        <v>0</v>
      </c>
    </row>
    <row r="31" spans="1:6" s="23" customFormat="1" ht="25.5" x14ac:dyDescent="0.25">
      <c r="A31" s="14" t="s">
        <v>44</v>
      </c>
      <c r="B31" s="20" t="s">
        <v>45</v>
      </c>
      <c r="C31" s="21">
        <v>0</v>
      </c>
    </row>
    <row r="32" spans="1:6" s="24" customFormat="1" x14ac:dyDescent="0.25">
      <c r="A32" s="14" t="s">
        <v>46</v>
      </c>
      <c r="B32" s="20" t="s">
        <v>47</v>
      </c>
      <c r="C32" s="21">
        <v>0</v>
      </c>
    </row>
    <row r="33" spans="1:5" s="23" customFormat="1" x14ac:dyDescent="0.25">
      <c r="A33" s="11" t="s">
        <v>48</v>
      </c>
      <c r="B33" s="18" t="s">
        <v>49</v>
      </c>
      <c r="C33" s="19">
        <f>C34</f>
        <v>280</v>
      </c>
    </row>
    <row r="34" spans="1:5" s="23" customFormat="1" ht="25.5" x14ac:dyDescent="0.25">
      <c r="A34" s="14" t="s">
        <v>50</v>
      </c>
      <c r="B34" s="20" t="s">
        <v>51</v>
      </c>
      <c r="C34" s="21">
        <v>280</v>
      </c>
    </row>
    <row r="35" spans="1:5" s="24" customFormat="1" x14ac:dyDescent="0.25">
      <c r="A35" s="11" t="s">
        <v>52</v>
      </c>
      <c r="B35" s="18" t="s">
        <v>53</v>
      </c>
      <c r="C35" s="19">
        <v>380</v>
      </c>
    </row>
    <row r="36" spans="1:5" s="25" customFormat="1" ht="14.25" x14ac:dyDescent="0.2">
      <c r="A36" s="11" t="s">
        <v>54</v>
      </c>
      <c r="B36" s="18" t="s">
        <v>55</v>
      </c>
      <c r="C36" s="19">
        <f>C38</f>
        <v>500</v>
      </c>
    </row>
    <row r="37" spans="1:5" s="23" customFormat="1" x14ac:dyDescent="0.25">
      <c r="A37" s="14" t="s">
        <v>56</v>
      </c>
      <c r="B37" s="20" t="s">
        <v>57</v>
      </c>
      <c r="C37" s="19">
        <v>0</v>
      </c>
    </row>
    <row r="38" spans="1:5" s="23" customFormat="1" x14ac:dyDescent="0.25">
      <c r="A38" s="14" t="s">
        <v>58</v>
      </c>
      <c r="B38" s="20" t="s">
        <v>59</v>
      </c>
      <c r="C38" s="21">
        <v>500</v>
      </c>
    </row>
    <row r="39" spans="1:5" s="23" customFormat="1" x14ac:dyDescent="0.25">
      <c r="A39" s="11" t="s">
        <v>60</v>
      </c>
      <c r="B39" s="26" t="s">
        <v>61</v>
      </c>
      <c r="C39" s="27">
        <f>SUM(C40)</f>
        <v>518297.8</v>
      </c>
      <c r="E39" s="28"/>
    </row>
    <row r="40" spans="1:5" s="23" customFormat="1" ht="25.5" x14ac:dyDescent="0.25">
      <c r="A40" s="14" t="s">
        <v>62</v>
      </c>
      <c r="B40" s="29" t="s">
        <v>63</v>
      </c>
      <c r="C40" s="30">
        <f>SUM(C41+C44+C53+C76)</f>
        <v>518297.8</v>
      </c>
    </row>
    <row r="41" spans="1:5" s="23" customFormat="1" x14ac:dyDescent="0.25">
      <c r="A41" s="31" t="s">
        <v>825</v>
      </c>
      <c r="B41" s="32" t="s">
        <v>589</v>
      </c>
      <c r="C41" s="33">
        <f>SUM(C42:C43)</f>
        <v>167167.20000000001</v>
      </c>
    </row>
    <row r="42" spans="1:5" s="24" customFormat="1" ht="18.75" customHeight="1" x14ac:dyDescent="0.25">
      <c r="A42" s="14" t="s">
        <v>826</v>
      </c>
      <c r="B42" s="29" t="s">
        <v>587</v>
      </c>
      <c r="C42" s="30">
        <v>153953.20000000001</v>
      </c>
    </row>
    <row r="43" spans="1:5" s="23" customFormat="1" ht="25.5" x14ac:dyDescent="0.25">
      <c r="A43" s="14" t="s">
        <v>827</v>
      </c>
      <c r="B43" s="29" t="s">
        <v>588</v>
      </c>
      <c r="C43" s="30">
        <v>13214</v>
      </c>
    </row>
    <row r="44" spans="1:5" s="23" customFormat="1" ht="27" x14ac:dyDescent="0.25">
      <c r="A44" s="31" t="s">
        <v>828</v>
      </c>
      <c r="B44" s="32" t="s">
        <v>590</v>
      </c>
      <c r="C44" s="33">
        <f>SUM(C45)</f>
        <v>25319</v>
      </c>
    </row>
    <row r="45" spans="1:5" s="23" customFormat="1" x14ac:dyDescent="0.25">
      <c r="A45" s="14" t="s">
        <v>829</v>
      </c>
      <c r="B45" s="29" t="s">
        <v>560</v>
      </c>
      <c r="C45" s="30">
        <f>C46+C47+C48+C49+C50+C51+C52</f>
        <v>25319</v>
      </c>
    </row>
    <row r="46" spans="1:5" s="23" customFormat="1" ht="26.25" x14ac:dyDescent="0.25">
      <c r="A46" s="14"/>
      <c r="B46" s="34" t="s">
        <v>64</v>
      </c>
      <c r="C46" s="30">
        <v>1271</v>
      </c>
    </row>
    <row r="47" spans="1:5" s="23" customFormat="1" ht="51" x14ac:dyDescent="0.25">
      <c r="A47" s="14"/>
      <c r="B47" s="29" t="s">
        <v>65</v>
      </c>
      <c r="C47" s="30">
        <v>16750.2</v>
      </c>
    </row>
    <row r="48" spans="1:5" s="23" customFormat="1" x14ac:dyDescent="0.25">
      <c r="A48" s="14"/>
      <c r="B48" s="29" t="s">
        <v>803</v>
      </c>
      <c r="C48" s="30">
        <v>957.5</v>
      </c>
    </row>
    <row r="49" spans="1:7" s="23" customFormat="1" x14ac:dyDescent="0.25">
      <c r="A49" s="14"/>
      <c r="B49" s="29" t="s">
        <v>67</v>
      </c>
      <c r="C49" s="30">
        <v>1600</v>
      </c>
    </row>
    <row r="50" spans="1:7" s="23" customFormat="1" ht="25.5" x14ac:dyDescent="0.25">
      <c r="A50" s="14"/>
      <c r="B50" s="29" t="s">
        <v>830</v>
      </c>
      <c r="C50" s="30">
        <v>1964</v>
      </c>
      <c r="F50" s="23" t="s">
        <v>31</v>
      </c>
    </row>
    <row r="51" spans="1:7" s="23" customFormat="1" ht="25.5" x14ac:dyDescent="0.25">
      <c r="A51" s="14"/>
      <c r="B51" s="29" t="s">
        <v>94</v>
      </c>
      <c r="C51" s="30">
        <v>2250</v>
      </c>
    </row>
    <row r="52" spans="1:7" s="23" customFormat="1" ht="25.5" x14ac:dyDescent="0.25">
      <c r="A52" s="14"/>
      <c r="B52" s="29" t="s">
        <v>831</v>
      </c>
      <c r="C52" s="30">
        <v>526.29999999999995</v>
      </c>
    </row>
    <row r="53" spans="1:7" s="23" customFormat="1" x14ac:dyDescent="0.25">
      <c r="A53" s="31" t="s">
        <v>832</v>
      </c>
      <c r="B53" s="32" t="s">
        <v>591</v>
      </c>
      <c r="C53" s="33">
        <f>C54+C55+C56+C69+C70+C71+C72+C73+C74+C75</f>
        <v>324745.59999999998</v>
      </c>
    </row>
    <row r="54" spans="1:7" s="25" customFormat="1" ht="25.5" x14ac:dyDescent="0.25">
      <c r="A54" s="42" t="s">
        <v>833</v>
      </c>
      <c r="B54" s="230" t="s">
        <v>592</v>
      </c>
      <c r="C54" s="240">
        <v>35.6</v>
      </c>
      <c r="E54" s="25" t="s">
        <v>31</v>
      </c>
    </row>
    <row r="55" spans="1:7" s="23" customFormat="1" ht="25.5" x14ac:dyDescent="0.25">
      <c r="A55" s="42" t="s">
        <v>834</v>
      </c>
      <c r="B55" s="231" t="s">
        <v>564</v>
      </c>
      <c r="C55" s="30">
        <v>11633</v>
      </c>
    </row>
    <row r="56" spans="1:7" s="23" customFormat="1" ht="25.5" x14ac:dyDescent="0.25">
      <c r="A56" s="14" t="s">
        <v>835</v>
      </c>
      <c r="B56" s="38" t="s">
        <v>565</v>
      </c>
      <c r="C56" s="39">
        <f>SUM(C57:C68)</f>
        <v>257973</v>
      </c>
    </row>
    <row r="57" spans="1:7" s="23" customFormat="1" ht="51" x14ac:dyDescent="0.25">
      <c r="A57" s="14"/>
      <c r="B57" s="38" t="s">
        <v>72</v>
      </c>
      <c r="C57" s="30">
        <v>185619</v>
      </c>
      <c r="D57" s="232"/>
      <c r="E57" s="233"/>
      <c r="F57" s="233"/>
      <c r="G57" s="233"/>
    </row>
    <row r="58" spans="1:7" s="23" customFormat="1" x14ac:dyDescent="0.25">
      <c r="A58" s="14"/>
      <c r="B58" s="38" t="s">
        <v>512</v>
      </c>
      <c r="C58" s="30">
        <v>49602</v>
      </c>
      <c r="D58" s="290"/>
      <c r="E58" s="233"/>
      <c r="F58" s="233"/>
      <c r="G58" s="233"/>
    </row>
    <row r="59" spans="1:7" s="23" customFormat="1" ht="51" x14ac:dyDescent="0.25">
      <c r="A59" s="14"/>
      <c r="B59" s="38" t="s">
        <v>73</v>
      </c>
      <c r="C59" s="30">
        <v>6253.6</v>
      </c>
      <c r="E59" s="23" t="s">
        <v>31</v>
      </c>
      <c r="F59" s="23" t="s">
        <v>31</v>
      </c>
    </row>
    <row r="60" spans="1:7" s="23" customFormat="1" ht="26.25" x14ac:dyDescent="0.25">
      <c r="A60" s="40"/>
      <c r="B60" s="34" t="s">
        <v>74</v>
      </c>
      <c r="C60" s="30">
        <v>7</v>
      </c>
      <c r="E60" s="23" t="s">
        <v>31</v>
      </c>
    </row>
    <row r="61" spans="1:7" s="23" customFormat="1" ht="25.5" x14ac:dyDescent="0.25">
      <c r="A61" s="14"/>
      <c r="B61" s="38" t="s">
        <v>75</v>
      </c>
      <c r="C61" s="30">
        <v>379.5</v>
      </c>
    </row>
    <row r="62" spans="1:7" s="24" customFormat="1" ht="25.5" x14ac:dyDescent="0.25">
      <c r="A62" s="14"/>
      <c r="B62" s="36" t="s">
        <v>76</v>
      </c>
      <c r="C62" s="30">
        <v>5235.3999999999996</v>
      </c>
    </row>
    <row r="63" spans="1:7" s="23" customFormat="1" ht="25.5" x14ac:dyDescent="0.25">
      <c r="A63" s="14"/>
      <c r="B63" s="38" t="s">
        <v>77</v>
      </c>
      <c r="C63" s="234">
        <v>7768</v>
      </c>
    </row>
    <row r="64" spans="1:7" s="23" customFormat="1" ht="38.25" x14ac:dyDescent="0.25">
      <c r="A64" s="14"/>
      <c r="B64" s="37" t="s">
        <v>78</v>
      </c>
      <c r="C64" s="30">
        <v>764.5</v>
      </c>
    </row>
    <row r="65" spans="1:9" s="6" customFormat="1" ht="25.5" x14ac:dyDescent="0.2">
      <c r="A65" s="14"/>
      <c r="B65" s="38" t="s">
        <v>79</v>
      </c>
      <c r="C65" s="30">
        <v>437.2</v>
      </c>
    </row>
    <row r="66" spans="1:9" ht="25.5" x14ac:dyDescent="0.25">
      <c r="A66" s="14"/>
      <c r="B66" s="38" t="s">
        <v>80</v>
      </c>
      <c r="C66" s="30">
        <v>441.7</v>
      </c>
    </row>
    <row r="67" spans="1:9" ht="25.5" x14ac:dyDescent="0.25">
      <c r="A67" s="14"/>
      <c r="B67" s="38" t="s">
        <v>81</v>
      </c>
      <c r="C67" s="30">
        <v>1367.8</v>
      </c>
    </row>
    <row r="68" spans="1:9" ht="26.25" x14ac:dyDescent="0.25">
      <c r="A68" s="14"/>
      <c r="B68" s="41" t="s">
        <v>82</v>
      </c>
      <c r="C68" s="30">
        <v>97.3</v>
      </c>
    </row>
    <row r="69" spans="1:9" ht="57" customHeight="1" x14ac:dyDescent="0.25">
      <c r="A69" s="42" t="s">
        <v>836</v>
      </c>
      <c r="B69" s="231" t="s">
        <v>593</v>
      </c>
      <c r="C69" s="30">
        <v>3629.7</v>
      </c>
    </row>
    <row r="70" spans="1:9" ht="42.75" customHeight="1" x14ac:dyDescent="0.25">
      <c r="A70" s="42" t="s">
        <v>837</v>
      </c>
      <c r="B70" s="235" t="s">
        <v>594</v>
      </c>
      <c r="C70" s="30">
        <v>1459.4</v>
      </c>
    </row>
    <row r="71" spans="1:9" ht="42.75" customHeight="1" x14ac:dyDescent="0.25">
      <c r="A71" s="42" t="s">
        <v>838</v>
      </c>
      <c r="B71" s="236" t="s">
        <v>595</v>
      </c>
      <c r="C71" s="30">
        <v>24.6</v>
      </c>
    </row>
    <row r="72" spans="1:9" ht="32.25" customHeight="1" x14ac:dyDescent="0.25">
      <c r="A72" s="42" t="s">
        <v>839</v>
      </c>
      <c r="B72" s="237" t="s">
        <v>561</v>
      </c>
      <c r="C72" s="30">
        <v>5267</v>
      </c>
      <c r="I72" s="2" t="s">
        <v>31</v>
      </c>
    </row>
    <row r="73" spans="1:9" ht="57.75" customHeight="1" x14ac:dyDescent="0.25">
      <c r="A73" s="42" t="s">
        <v>840</v>
      </c>
      <c r="B73" s="238" t="s">
        <v>596</v>
      </c>
      <c r="C73" s="30">
        <v>37048.5</v>
      </c>
      <c r="E73" s="2" t="s">
        <v>31</v>
      </c>
      <c r="F73" s="2" t="s">
        <v>31</v>
      </c>
    </row>
    <row r="74" spans="1:9" ht="57.75" customHeight="1" x14ac:dyDescent="0.25">
      <c r="A74" s="42" t="s">
        <v>841</v>
      </c>
      <c r="B74" s="239" t="s">
        <v>842</v>
      </c>
      <c r="C74" s="30">
        <v>7309.5</v>
      </c>
    </row>
    <row r="75" spans="1:9" ht="30.75" customHeight="1" x14ac:dyDescent="0.25">
      <c r="A75" s="42"/>
      <c r="B75" s="239" t="s">
        <v>843</v>
      </c>
      <c r="C75" s="30">
        <v>365.3</v>
      </c>
      <c r="E75" s="2" t="s">
        <v>31</v>
      </c>
    </row>
    <row r="76" spans="1:9" x14ac:dyDescent="0.25">
      <c r="A76" s="31" t="s">
        <v>844</v>
      </c>
      <c r="B76" s="43" t="s">
        <v>83</v>
      </c>
      <c r="C76" s="33">
        <f>C79+C80+C78+C77</f>
        <v>1066</v>
      </c>
    </row>
    <row r="77" spans="1:9" ht="51.75" hidden="1" x14ac:dyDescent="0.25">
      <c r="A77" s="40" t="s">
        <v>84</v>
      </c>
      <c r="B77" s="34" t="s">
        <v>85</v>
      </c>
      <c r="C77" s="35"/>
    </row>
    <row r="78" spans="1:9" ht="51" hidden="1" x14ac:dyDescent="0.25">
      <c r="A78" s="14" t="s">
        <v>86</v>
      </c>
      <c r="B78" s="38" t="s">
        <v>87</v>
      </c>
      <c r="C78" s="30"/>
    </row>
    <row r="79" spans="1:9" ht="38.25" x14ac:dyDescent="0.25">
      <c r="A79" s="14" t="s">
        <v>845</v>
      </c>
      <c r="B79" s="38" t="s">
        <v>88</v>
      </c>
      <c r="C79" s="44">
        <v>1066</v>
      </c>
      <c r="F79" s="2" t="s">
        <v>31</v>
      </c>
    </row>
    <row r="80" spans="1:9" ht="38.25" x14ac:dyDescent="0.25">
      <c r="A80" s="14" t="s">
        <v>846</v>
      </c>
      <c r="B80" s="38" t="s">
        <v>89</v>
      </c>
      <c r="C80" s="30">
        <v>0</v>
      </c>
    </row>
    <row r="81" spans="1:7" x14ac:dyDescent="0.25">
      <c r="A81" s="45"/>
      <c r="B81" s="46" t="s">
        <v>90</v>
      </c>
      <c r="C81" s="27">
        <f>C39+C13</f>
        <v>553627.80000000005</v>
      </c>
      <c r="F81" s="2" t="s">
        <v>31</v>
      </c>
    </row>
    <row r="82" spans="1:7" x14ac:dyDescent="0.25">
      <c r="B82" s="47"/>
      <c r="D82" s="146"/>
    </row>
    <row r="83" spans="1:7" x14ac:dyDescent="0.25">
      <c r="B83" s="47"/>
      <c r="F83" s="2" t="s">
        <v>31</v>
      </c>
    </row>
    <row r="84" spans="1:7" s="48" customFormat="1" x14ac:dyDescent="0.25">
      <c r="A84" s="2"/>
      <c r="B84" s="47"/>
      <c r="D84" s="2"/>
      <c r="E84" s="2"/>
      <c r="F84" s="2"/>
      <c r="G84" s="2"/>
    </row>
    <row r="85" spans="1:7" s="48" customFormat="1" x14ac:dyDescent="0.25">
      <c r="A85" s="2"/>
      <c r="B85" s="47"/>
      <c r="D85" s="2"/>
      <c r="E85" s="2"/>
      <c r="F85" s="2"/>
      <c r="G85" s="2" t="s">
        <v>31</v>
      </c>
    </row>
    <row r="86" spans="1:7" s="48" customFormat="1" x14ac:dyDescent="0.25">
      <c r="A86" s="2"/>
      <c r="B86" s="47"/>
      <c r="D86" s="2"/>
      <c r="E86" s="2"/>
      <c r="F86" s="2"/>
      <c r="G86" s="2"/>
    </row>
    <row r="87" spans="1:7" s="48" customFormat="1" x14ac:dyDescent="0.25">
      <c r="A87" s="2"/>
      <c r="B87" s="47"/>
      <c r="D87" s="2"/>
      <c r="E87" s="2"/>
      <c r="F87" s="2"/>
      <c r="G87" s="2"/>
    </row>
    <row r="88" spans="1:7" s="48" customFormat="1" x14ac:dyDescent="0.25">
      <c r="A88" s="2"/>
      <c r="B88" s="47"/>
      <c r="D88" s="2"/>
      <c r="E88" s="2"/>
      <c r="F88" s="2"/>
      <c r="G88" s="2"/>
    </row>
    <row r="89" spans="1:7" s="48" customFormat="1" x14ac:dyDescent="0.25">
      <c r="A89" s="2"/>
      <c r="B89" s="47"/>
      <c r="D89" s="2"/>
      <c r="E89" s="2"/>
      <c r="F89" s="2"/>
      <c r="G89" s="2"/>
    </row>
    <row r="90" spans="1:7" s="48" customFormat="1" x14ac:dyDescent="0.25">
      <c r="A90" s="2"/>
      <c r="B90" s="47"/>
      <c r="D90" s="2"/>
      <c r="E90" s="2"/>
      <c r="F90" s="2"/>
      <c r="G90" s="2"/>
    </row>
    <row r="91" spans="1:7" s="48" customFormat="1" x14ac:dyDescent="0.25">
      <c r="A91" s="2"/>
      <c r="B91" s="47"/>
      <c r="D91" s="2"/>
      <c r="E91" s="2"/>
      <c r="F91" s="2"/>
      <c r="G91" s="2"/>
    </row>
    <row r="92" spans="1:7" s="48" customFormat="1" x14ac:dyDescent="0.25">
      <c r="A92" s="2"/>
      <c r="B92" s="47"/>
      <c r="D92" s="2"/>
      <c r="E92" s="2"/>
      <c r="F92" s="2"/>
      <c r="G92" s="2"/>
    </row>
    <row r="93" spans="1:7" s="48" customFormat="1" x14ac:dyDescent="0.25">
      <c r="A93" s="2"/>
      <c r="B93" s="47"/>
      <c r="D93" s="2"/>
      <c r="E93" s="2"/>
      <c r="F93" s="2"/>
      <c r="G93" s="2"/>
    </row>
    <row r="94" spans="1:7" s="48" customFormat="1" x14ac:dyDescent="0.25">
      <c r="A94" s="2"/>
      <c r="B94" s="47"/>
      <c r="D94" s="2"/>
      <c r="E94" s="2"/>
      <c r="F94" s="2"/>
      <c r="G94" s="2"/>
    </row>
    <row r="95" spans="1:7" s="48" customFormat="1" x14ac:dyDescent="0.25">
      <c r="A95" s="2"/>
      <c r="B95" s="47"/>
      <c r="D95" s="2"/>
      <c r="E95" s="2"/>
      <c r="F95" s="2"/>
      <c r="G95" s="2"/>
    </row>
    <row r="96" spans="1:7" s="48" customFormat="1" x14ac:dyDescent="0.25">
      <c r="A96" s="2"/>
      <c r="B96" s="47"/>
      <c r="D96" s="2"/>
      <c r="E96" s="2"/>
      <c r="F96" s="2"/>
      <c r="G96" s="2"/>
    </row>
    <row r="97" spans="1:7" s="48" customFormat="1" x14ac:dyDescent="0.25">
      <c r="A97" s="2"/>
      <c r="B97" s="47"/>
      <c r="D97" s="2"/>
      <c r="E97" s="2"/>
      <c r="F97" s="2"/>
      <c r="G97" s="2"/>
    </row>
    <row r="98" spans="1:7" s="48" customFormat="1" x14ac:dyDescent="0.25">
      <c r="A98" s="2"/>
      <c r="B98" s="47"/>
      <c r="D98" s="2"/>
      <c r="E98" s="2"/>
      <c r="F98" s="2"/>
      <c r="G98" s="2"/>
    </row>
    <row r="99" spans="1:7" s="48" customFormat="1" x14ac:dyDescent="0.25">
      <c r="A99" s="2"/>
      <c r="B99" s="47"/>
      <c r="D99" s="2"/>
      <c r="E99" s="2"/>
      <c r="F99" s="2"/>
      <c r="G99" s="2"/>
    </row>
    <row r="100" spans="1:7" s="48" customFormat="1" x14ac:dyDescent="0.25">
      <c r="A100" s="2"/>
      <c r="B100" s="47"/>
      <c r="D100" s="2"/>
      <c r="E100" s="2"/>
      <c r="F100" s="2"/>
      <c r="G100" s="2"/>
    </row>
    <row r="101" spans="1:7" s="48" customFormat="1" x14ac:dyDescent="0.25">
      <c r="A101" s="2"/>
      <c r="B101" s="47"/>
      <c r="D101" s="2"/>
      <c r="E101" s="2"/>
      <c r="F101" s="2"/>
      <c r="G101" s="2"/>
    </row>
    <row r="102" spans="1:7" s="48" customFormat="1" x14ac:dyDescent="0.25">
      <c r="A102" s="2"/>
      <c r="B102" s="47"/>
      <c r="D102" s="2"/>
      <c r="E102" s="2"/>
      <c r="F102" s="2"/>
      <c r="G102" s="2"/>
    </row>
    <row r="103" spans="1:7" s="48" customFormat="1" x14ac:dyDescent="0.25">
      <c r="A103" s="2"/>
      <c r="B103" s="47"/>
      <c r="D103" s="2"/>
      <c r="E103" s="2"/>
      <c r="F103" s="2"/>
      <c r="G103" s="2"/>
    </row>
    <row r="104" spans="1:7" s="48" customFormat="1" x14ac:dyDescent="0.25">
      <c r="A104" s="2"/>
      <c r="B104" s="47"/>
      <c r="D104" s="2"/>
      <c r="E104" s="2"/>
      <c r="F104" s="2"/>
      <c r="G104" s="2"/>
    </row>
    <row r="105" spans="1:7" s="48" customFormat="1" x14ac:dyDescent="0.25">
      <c r="A105" s="2"/>
      <c r="B105" s="47"/>
      <c r="D105" s="2"/>
      <c r="E105" s="2"/>
      <c r="F105" s="2"/>
      <c r="G105" s="2"/>
    </row>
    <row r="106" spans="1:7" s="48" customFormat="1" x14ac:dyDescent="0.25">
      <c r="A106" s="2"/>
      <c r="B106" s="47"/>
      <c r="D106" s="2"/>
      <c r="E106" s="2"/>
      <c r="F106" s="2"/>
      <c r="G106" s="2"/>
    </row>
    <row r="107" spans="1:7" s="48" customFormat="1" x14ac:dyDescent="0.25">
      <c r="A107" s="2"/>
      <c r="B107" s="47"/>
      <c r="D107" s="2"/>
      <c r="E107" s="2"/>
      <c r="F107" s="2"/>
      <c r="G107" s="2"/>
    </row>
    <row r="108" spans="1:7" s="48" customFormat="1" x14ac:dyDescent="0.25">
      <c r="A108" s="2"/>
      <c r="B108" s="47"/>
      <c r="D108" s="2"/>
      <c r="E108" s="2"/>
      <c r="F108" s="2"/>
      <c r="G108" s="2"/>
    </row>
    <row r="109" spans="1:7" s="48" customFormat="1" x14ac:dyDescent="0.25">
      <c r="A109" s="2"/>
      <c r="B109" s="47"/>
      <c r="D109" s="2"/>
      <c r="E109" s="2"/>
      <c r="F109" s="2"/>
      <c r="G109" s="2"/>
    </row>
    <row r="110" spans="1:7" s="48" customFormat="1" x14ac:dyDescent="0.25">
      <c r="A110" s="2"/>
      <c r="B110" s="47"/>
      <c r="D110" s="2"/>
      <c r="E110" s="2"/>
      <c r="F110" s="2"/>
      <c r="G110" s="2"/>
    </row>
    <row r="111" spans="1:7" s="48" customFormat="1" x14ac:dyDescent="0.25">
      <c r="A111" s="2"/>
      <c r="B111" s="47"/>
      <c r="D111" s="2"/>
      <c r="E111" s="2"/>
      <c r="F111" s="2"/>
      <c r="G111" s="2"/>
    </row>
    <row r="112" spans="1:7" s="48" customFormat="1" x14ac:dyDescent="0.25">
      <c r="A112" s="2"/>
      <c r="B112" s="47"/>
      <c r="D112" s="2"/>
      <c r="E112" s="2"/>
      <c r="F112" s="2"/>
      <c r="G112" s="2"/>
    </row>
    <row r="113" spans="1:7" s="48" customFormat="1" x14ac:dyDescent="0.25">
      <c r="A113" s="2"/>
      <c r="B113" s="47"/>
      <c r="D113" s="2"/>
      <c r="E113" s="2"/>
      <c r="F113" s="2"/>
      <c r="G113" s="2"/>
    </row>
    <row r="114" spans="1:7" s="48" customFormat="1" x14ac:dyDescent="0.25">
      <c r="A114" s="2"/>
      <c r="B114" s="47"/>
      <c r="D114" s="2"/>
      <c r="E114" s="2"/>
      <c r="F114" s="2"/>
      <c r="G114" s="2"/>
    </row>
    <row r="115" spans="1:7" s="48" customFormat="1" x14ac:dyDescent="0.25">
      <c r="A115" s="2"/>
      <c r="B115" s="47"/>
      <c r="D115" s="2"/>
      <c r="E115" s="2"/>
      <c r="F115" s="2"/>
      <c r="G115" s="2"/>
    </row>
    <row r="116" spans="1:7" s="48" customFormat="1" x14ac:dyDescent="0.25">
      <c r="A116" s="2"/>
      <c r="B116" s="47"/>
      <c r="D116" s="2"/>
      <c r="E116" s="2"/>
      <c r="F116" s="2"/>
      <c r="G116" s="2"/>
    </row>
    <row r="117" spans="1:7" s="48" customFormat="1" x14ac:dyDescent="0.25">
      <c r="A117" s="2"/>
      <c r="B117" s="47"/>
      <c r="D117" s="2"/>
      <c r="E117" s="2"/>
      <c r="F117" s="2"/>
      <c r="G117" s="2"/>
    </row>
    <row r="118" spans="1:7" s="48" customFormat="1" x14ac:dyDescent="0.25">
      <c r="A118" s="2"/>
      <c r="B118" s="47"/>
      <c r="D118" s="2"/>
      <c r="E118" s="2"/>
      <c r="F118" s="2"/>
      <c r="G118" s="2"/>
    </row>
    <row r="119" spans="1:7" s="48" customFormat="1" x14ac:dyDescent="0.25">
      <c r="A119" s="2"/>
      <c r="B119" s="47"/>
      <c r="D119" s="2"/>
      <c r="E119" s="2"/>
      <c r="F119" s="2"/>
      <c r="G119" s="2"/>
    </row>
    <row r="120" spans="1:7" s="48" customFormat="1" x14ac:dyDescent="0.25">
      <c r="A120" s="2"/>
      <c r="B120" s="47"/>
      <c r="D120" s="2"/>
      <c r="E120" s="2"/>
      <c r="F120" s="2"/>
      <c r="G120" s="2"/>
    </row>
    <row r="121" spans="1:7" s="48" customFormat="1" x14ac:dyDescent="0.25">
      <c r="A121" s="2"/>
      <c r="B121" s="47"/>
      <c r="D121" s="2"/>
      <c r="E121" s="2"/>
      <c r="F121" s="2"/>
      <c r="G121" s="2"/>
    </row>
    <row r="122" spans="1:7" s="48" customFormat="1" x14ac:dyDescent="0.25">
      <c r="A122" s="2"/>
      <c r="B122" s="47"/>
      <c r="D122" s="2"/>
      <c r="E122" s="2"/>
      <c r="F122" s="2"/>
      <c r="G122" s="2"/>
    </row>
    <row r="123" spans="1:7" s="48" customFormat="1" x14ac:dyDescent="0.25">
      <c r="A123" s="2"/>
      <c r="B123" s="47"/>
      <c r="D123" s="2"/>
      <c r="E123" s="2"/>
      <c r="F123" s="2"/>
      <c r="G123" s="2"/>
    </row>
    <row r="124" spans="1:7" s="48" customFormat="1" x14ac:dyDescent="0.25">
      <c r="A124" s="2"/>
      <c r="B124" s="47"/>
      <c r="D124" s="2"/>
      <c r="E124" s="2"/>
      <c r="F124" s="2"/>
      <c r="G124" s="2"/>
    </row>
    <row r="125" spans="1:7" s="48" customFormat="1" x14ac:dyDescent="0.25">
      <c r="A125" s="2"/>
      <c r="B125" s="47"/>
      <c r="D125" s="2"/>
      <c r="E125" s="2"/>
      <c r="F125" s="2"/>
      <c r="G125" s="2"/>
    </row>
    <row r="126" spans="1:7" s="48" customFormat="1" x14ac:dyDescent="0.25">
      <c r="A126" s="2"/>
      <c r="B126" s="47"/>
      <c r="D126" s="2"/>
      <c r="E126" s="2"/>
      <c r="F126" s="2"/>
      <c r="G126" s="2"/>
    </row>
    <row r="127" spans="1:7" s="48" customFormat="1" x14ac:dyDescent="0.25">
      <c r="A127" s="2"/>
      <c r="B127" s="47"/>
      <c r="D127" s="2"/>
      <c r="E127" s="2"/>
      <c r="F127" s="2"/>
      <c r="G127" s="2"/>
    </row>
    <row r="128" spans="1:7" s="48" customFormat="1" x14ac:dyDescent="0.25">
      <c r="A128" s="2"/>
      <c r="B128" s="47"/>
      <c r="D128" s="2"/>
      <c r="E128" s="2"/>
      <c r="F128" s="2"/>
      <c r="G128" s="2"/>
    </row>
    <row r="129" spans="1:7" s="48" customFormat="1" x14ac:dyDescent="0.25">
      <c r="A129" s="2"/>
      <c r="B129" s="47"/>
      <c r="D129" s="2"/>
      <c r="E129" s="2"/>
      <c r="F129" s="2"/>
      <c r="G129" s="2"/>
    </row>
    <row r="130" spans="1:7" s="48" customFormat="1" x14ac:dyDescent="0.25">
      <c r="A130" s="2"/>
      <c r="B130" s="47"/>
      <c r="D130" s="2"/>
      <c r="E130" s="2"/>
      <c r="F130" s="2"/>
      <c r="G130" s="2"/>
    </row>
    <row r="131" spans="1:7" s="48" customFormat="1" x14ac:dyDescent="0.25">
      <c r="A131" s="2"/>
      <c r="B131" s="47"/>
      <c r="D131" s="2"/>
      <c r="E131" s="2"/>
      <c r="F131" s="2"/>
      <c r="G131" s="2"/>
    </row>
    <row r="132" spans="1:7" s="48" customFormat="1" x14ac:dyDescent="0.25">
      <c r="A132" s="2"/>
      <c r="B132" s="47"/>
      <c r="D132" s="2"/>
      <c r="E132" s="2"/>
      <c r="F132" s="2"/>
      <c r="G132" s="2"/>
    </row>
    <row r="133" spans="1:7" s="48" customFormat="1" x14ac:dyDescent="0.25">
      <c r="A133" s="2"/>
      <c r="B133" s="47"/>
      <c r="D133" s="2"/>
      <c r="E133" s="2"/>
      <c r="F133" s="2"/>
      <c r="G133" s="2"/>
    </row>
    <row r="134" spans="1:7" s="48" customFormat="1" x14ac:dyDescent="0.25">
      <c r="A134" s="2"/>
      <c r="B134" s="47"/>
      <c r="D134" s="2"/>
      <c r="E134" s="2"/>
      <c r="F134" s="2"/>
      <c r="G134" s="2"/>
    </row>
    <row r="135" spans="1:7" s="48" customFormat="1" x14ac:dyDescent="0.25">
      <c r="A135" s="2"/>
      <c r="B135" s="47"/>
      <c r="D135" s="2"/>
      <c r="E135" s="2"/>
      <c r="F135" s="2"/>
      <c r="G135" s="2"/>
    </row>
    <row r="136" spans="1:7" s="48" customFormat="1" x14ac:dyDescent="0.25">
      <c r="A136" s="2"/>
      <c r="B136" s="47"/>
      <c r="D136" s="2"/>
      <c r="E136" s="2"/>
      <c r="F136" s="2"/>
      <c r="G136" s="2"/>
    </row>
    <row r="137" spans="1:7" s="48" customFormat="1" x14ac:dyDescent="0.25">
      <c r="A137" s="2"/>
      <c r="B137" s="47"/>
      <c r="D137" s="2"/>
      <c r="E137" s="2"/>
      <c r="F137" s="2"/>
      <c r="G137" s="2"/>
    </row>
    <row r="138" spans="1:7" s="48" customFormat="1" x14ac:dyDescent="0.25">
      <c r="A138" s="2"/>
      <c r="B138" s="47"/>
      <c r="D138" s="2"/>
      <c r="E138" s="2"/>
      <c r="F138" s="2"/>
      <c r="G138" s="2"/>
    </row>
    <row r="139" spans="1:7" s="48" customFormat="1" x14ac:dyDescent="0.25">
      <c r="A139" s="2"/>
      <c r="B139" s="47"/>
      <c r="D139" s="2"/>
      <c r="E139" s="2"/>
      <c r="F139" s="2"/>
      <c r="G139" s="2"/>
    </row>
    <row r="140" spans="1:7" s="48" customFormat="1" x14ac:dyDescent="0.25">
      <c r="A140" s="2"/>
      <c r="B140" s="47"/>
      <c r="D140" s="2"/>
      <c r="E140" s="2"/>
      <c r="F140" s="2"/>
      <c r="G140" s="2"/>
    </row>
    <row r="141" spans="1:7" s="48" customFormat="1" x14ac:dyDescent="0.25">
      <c r="A141" s="2"/>
      <c r="B141" s="47"/>
      <c r="D141" s="2"/>
      <c r="E141" s="2"/>
      <c r="F141" s="2"/>
      <c r="G141" s="2"/>
    </row>
    <row r="142" spans="1:7" s="48" customFormat="1" x14ac:dyDescent="0.25">
      <c r="A142" s="2"/>
      <c r="B142" s="47"/>
      <c r="D142" s="2"/>
      <c r="E142" s="2"/>
      <c r="F142" s="2"/>
      <c r="G142" s="2"/>
    </row>
    <row r="143" spans="1:7" s="48" customFormat="1" x14ac:dyDescent="0.25">
      <c r="A143" s="2"/>
      <c r="B143" s="47"/>
      <c r="D143" s="2"/>
      <c r="E143" s="2"/>
      <c r="F143" s="2"/>
      <c r="G143" s="2"/>
    </row>
    <row r="144" spans="1:7" s="48" customFormat="1" x14ac:dyDescent="0.25">
      <c r="A144" s="2"/>
      <c r="B144" s="47"/>
      <c r="D144" s="2"/>
      <c r="E144" s="2"/>
      <c r="F144" s="2"/>
      <c r="G144" s="2"/>
    </row>
    <row r="145" spans="1:7" s="48" customFormat="1" x14ac:dyDescent="0.25">
      <c r="A145" s="2"/>
      <c r="B145" s="47"/>
      <c r="D145" s="2"/>
      <c r="E145" s="2"/>
      <c r="F145" s="2"/>
      <c r="G145" s="2"/>
    </row>
    <row r="146" spans="1:7" s="48" customFormat="1" x14ac:dyDescent="0.25">
      <c r="A146" s="2"/>
      <c r="B146" s="47"/>
      <c r="D146" s="2"/>
      <c r="E146" s="2"/>
      <c r="F146" s="2"/>
      <c r="G146" s="2"/>
    </row>
    <row r="147" spans="1:7" s="48" customFormat="1" x14ac:dyDescent="0.25">
      <c r="A147" s="2"/>
      <c r="B147" s="47"/>
      <c r="D147" s="2"/>
      <c r="E147" s="2"/>
      <c r="F147" s="2"/>
      <c r="G147" s="2"/>
    </row>
    <row r="148" spans="1:7" s="48" customFormat="1" x14ac:dyDescent="0.25">
      <c r="A148" s="2"/>
      <c r="B148" s="47"/>
      <c r="D148" s="2"/>
      <c r="E148" s="2"/>
      <c r="F148" s="2"/>
      <c r="G148" s="2"/>
    </row>
    <row r="149" spans="1:7" s="48" customFormat="1" x14ac:dyDescent="0.25">
      <c r="A149" s="2"/>
      <c r="B149" s="47"/>
      <c r="D149" s="2"/>
      <c r="E149" s="2"/>
      <c r="F149" s="2"/>
      <c r="G149" s="2"/>
    </row>
    <row r="150" spans="1:7" s="48" customFormat="1" x14ac:dyDescent="0.25">
      <c r="A150" s="2"/>
      <c r="B150" s="47"/>
      <c r="D150" s="2"/>
      <c r="E150" s="2"/>
      <c r="F150" s="2"/>
      <c r="G150" s="2"/>
    </row>
    <row r="151" spans="1:7" s="48" customFormat="1" x14ac:dyDescent="0.25">
      <c r="A151" s="2"/>
      <c r="B151" s="47"/>
      <c r="D151" s="2"/>
      <c r="E151" s="2"/>
      <c r="F151" s="2"/>
      <c r="G151" s="2"/>
    </row>
    <row r="152" spans="1:7" s="48" customFormat="1" x14ac:dyDescent="0.25">
      <c r="A152" s="2"/>
      <c r="B152" s="47"/>
      <c r="D152" s="2"/>
      <c r="E152" s="2"/>
      <c r="F152" s="2"/>
      <c r="G152" s="2"/>
    </row>
    <row r="153" spans="1:7" s="48" customFormat="1" x14ac:dyDescent="0.25">
      <c r="A153" s="2"/>
      <c r="B153" s="47"/>
      <c r="D153" s="2"/>
      <c r="E153" s="2"/>
      <c r="F153" s="2"/>
      <c r="G153" s="2"/>
    </row>
    <row r="154" spans="1:7" s="48" customFormat="1" x14ac:dyDescent="0.25">
      <c r="A154" s="2"/>
      <c r="B154" s="47"/>
      <c r="D154" s="2"/>
      <c r="E154" s="2"/>
      <c r="F154" s="2"/>
      <c r="G154" s="2"/>
    </row>
    <row r="155" spans="1:7" s="48" customFormat="1" x14ac:dyDescent="0.25">
      <c r="A155" s="2"/>
      <c r="B155" s="47"/>
      <c r="D155" s="2"/>
      <c r="E155" s="2"/>
      <c r="F155" s="2"/>
      <c r="G155" s="2"/>
    </row>
    <row r="156" spans="1:7" s="48" customFormat="1" x14ac:dyDescent="0.25">
      <c r="A156" s="2"/>
      <c r="B156" s="47"/>
      <c r="D156" s="2"/>
      <c r="E156" s="2"/>
      <c r="F156" s="2"/>
      <c r="G156" s="2"/>
    </row>
    <row r="157" spans="1:7" s="48" customFormat="1" x14ac:dyDescent="0.25">
      <c r="A157" s="2"/>
      <c r="B157" s="47"/>
      <c r="D157" s="2"/>
      <c r="E157" s="2"/>
      <c r="F157" s="2"/>
      <c r="G157" s="2"/>
    </row>
    <row r="158" spans="1:7" s="48" customFormat="1" x14ac:dyDescent="0.25">
      <c r="A158" s="2"/>
      <c r="B158" s="47"/>
      <c r="D158" s="2"/>
      <c r="E158" s="2"/>
      <c r="F158" s="2"/>
      <c r="G158" s="2"/>
    </row>
    <row r="159" spans="1:7" s="48" customFormat="1" x14ac:dyDescent="0.25">
      <c r="A159" s="2"/>
      <c r="B159" s="47"/>
      <c r="D159" s="2"/>
      <c r="E159" s="2"/>
      <c r="F159" s="2"/>
      <c r="G159" s="2"/>
    </row>
    <row r="160" spans="1:7" s="48" customFormat="1" x14ac:dyDescent="0.25">
      <c r="A160" s="2"/>
      <c r="B160" s="47"/>
      <c r="D160" s="2"/>
      <c r="E160" s="2"/>
      <c r="F160" s="2"/>
      <c r="G160" s="2"/>
    </row>
    <row r="161" spans="1:7" s="48" customFormat="1" x14ac:dyDescent="0.25">
      <c r="A161" s="2"/>
      <c r="B161" s="47"/>
      <c r="D161" s="2"/>
      <c r="E161" s="2"/>
      <c r="F161" s="2"/>
      <c r="G161" s="2"/>
    </row>
    <row r="162" spans="1:7" s="48" customFormat="1" x14ac:dyDescent="0.25">
      <c r="A162" s="2"/>
      <c r="B162" s="47"/>
      <c r="D162" s="2"/>
      <c r="E162" s="2"/>
      <c r="F162" s="2"/>
      <c r="G162" s="2"/>
    </row>
    <row r="163" spans="1:7" s="48" customFormat="1" x14ac:dyDescent="0.25">
      <c r="A163" s="2"/>
      <c r="B163" s="47"/>
      <c r="D163" s="2"/>
      <c r="E163" s="2"/>
      <c r="F163" s="2"/>
      <c r="G163" s="2"/>
    </row>
    <row r="164" spans="1:7" s="48" customFormat="1" x14ac:dyDescent="0.25">
      <c r="A164" s="2"/>
      <c r="B164" s="47"/>
      <c r="D164" s="2"/>
      <c r="E164" s="2"/>
      <c r="F164" s="2"/>
      <c r="G164" s="2"/>
    </row>
    <row r="165" spans="1:7" s="48" customFormat="1" x14ac:dyDescent="0.25">
      <c r="A165" s="2"/>
      <c r="B165" s="47"/>
      <c r="D165" s="2"/>
      <c r="E165" s="2"/>
      <c r="F165" s="2"/>
      <c r="G165" s="2"/>
    </row>
    <row r="166" spans="1:7" s="48" customFormat="1" x14ac:dyDescent="0.25">
      <c r="A166" s="2"/>
      <c r="B166" s="47"/>
      <c r="D166" s="2"/>
      <c r="E166" s="2"/>
      <c r="F166" s="2"/>
      <c r="G166" s="2"/>
    </row>
    <row r="167" spans="1:7" s="48" customFormat="1" x14ac:dyDescent="0.25">
      <c r="A167" s="2"/>
      <c r="B167" s="47"/>
      <c r="D167" s="2"/>
      <c r="E167" s="2"/>
      <c r="F167" s="2"/>
      <c r="G167" s="2"/>
    </row>
    <row r="168" spans="1:7" s="48" customFormat="1" x14ac:dyDescent="0.25">
      <c r="A168" s="2"/>
      <c r="B168" s="47"/>
      <c r="D168" s="2"/>
      <c r="E168" s="2"/>
      <c r="F168" s="2"/>
      <c r="G168" s="2"/>
    </row>
    <row r="169" spans="1:7" s="48" customFormat="1" x14ac:dyDescent="0.25">
      <c r="A169" s="2"/>
      <c r="B169" s="47"/>
      <c r="D169" s="2"/>
      <c r="E169" s="2"/>
      <c r="F169" s="2"/>
      <c r="G169" s="2"/>
    </row>
    <row r="170" spans="1:7" s="48" customFormat="1" x14ac:dyDescent="0.25">
      <c r="A170" s="2"/>
      <c r="B170" s="47"/>
      <c r="D170" s="2"/>
      <c r="E170" s="2"/>
      <c r="F170" s="2"/>
      <c r="G170" s="2"/>
    </row>
    <row r="171" spans="1:7" s="48" customFormat="1" x14ac:dyDescent="0.25">
      <c r="A171" s="2"/>
      <c r="B171" s="47"/>
      <c r="D171" s="2"/>
      <c r="E171" s="2"/>
      <c r="F171" s="2"/>
      <c r="G171" s="2"/>
    </row>
    <row r="172" spans="1:7" s="48" customFormat="1" x14ac:dyDescent="0.25">
      <c r="A172" s="2"/>
      <c r="B172" s="47"/>
      <c r="D172" s="2"/>
      <c r="E172" s="2"/>
      <c r="F172" s="2"/>
      <c r="G172" s="2"/>
    </row>
    <row r="173" spans="1:7" s="48" customFormat="1" x14ac:dyDescent="0.25">
      <c r="A173" s="2"/>
      <c r="B173" s="47"/>
      <c r="D173" s="2"/>
      <c r="E173" s="2"/>
      <c r="F173" s="2"/>
      <c r="G173" s="2"/>
    </row>
    <row r="174" spans="1:7" s="48" customFormat="1" x14ac:dyDescent="0.25">
      <c r="A174" s="2"/>
      <c r="B174" s="47"/>
      <c r="D174" s="2"/>
      <c r="E174" s="2"/>
      <c r="F174" s="2"/>
      <c r="G174" s="2"/>
    </row>
    <row r="175" spans="1:7" s="48" customFormat="1" x14ac:dyDescent="0.25">
      <c r="A175" s="2"/>
      <c r="B175" s="47"/>
      <c r="D175" s="2"/>
      <c r="E175" s="2"/>
      <c r="F175" s="2"/>
      <c r="G175" s="2"/>
    </row>
    <row r="176" spans="1:7" s="48" customFormat="1" x14ac:dyDescent="0.25">
      <c r="A176" s="2"/>
      <c r="B176" s="47"/>
      <c r="D176" s="2"/>
      <c r="E176" s="2"/>
      <c r="F176" s="2"/>
      <c r="G176" s="2"/>
    </row>
    <row r="177" spans="1:7" s="48" customFormat="1" x14ac:dyDescent="0.25">
      <c r="A177" s="2"/>
      <c r="B177" s="47"/>
      <c r="D177" s="2"/>
      <c r="E177" s="2"/>
      <c r="F177" s="2"/>
      <c r="G177" s="2"/>
    </row>
    <row r="178" spans="1:7" s="48" customFormat="1" x14ac:dyDescent="0.25">
      <c r="A178" s="2"/>
      <c r="B178" s="47"/>
      <c r="D178" s="2"/>
      <c r="E178" s="2"/>
      <c r="F178" s="2"/>
      <c r="G178" s="2"/>
    </row>
    <row r="179" spans="1:7" s="48" customFormat="1" x14ac:dyDescent="0.25">
      <c r="A179" s="2"/>
      <c r="B179" s="47"/>
      <c r="D179" s="2"/>
      <c r="E179" s="2"/>
      <c r="F179" s="2"/>
      <c r="G179" s="2"/>
    </row>
    <row r="180" spans="1:7" s="48" customFormat="1" x14ac:dyDescent="0.25">
      <c r="A180" s="2"/>
      <c r="B180" s="47"/>
      <c r="D180" s="2"/>
      <c r="E180" s="2"/>
      <c r="F180" s="2"/>
      <c r="G180" s="2"/>
    </row>
    <row r="181" spans="1:7" s="48" customFormat="1" x14ac:dyDescent="0.25">
      <c r="A181" s="2"/>
      <c r="B181" s="47"/>
      <c r="D181" s="2"/>
      <c r="E181" s="2"/>
      <c r="F181" s="2"/>
      <c r="G181" s="2"/>
    </row>
    <row r="182" spans="1:7" s="48" customFormat="1" x14ac:dyDescent="0.25">
      <c r="A182" s="2"/>
      <c r="B182" s="47"/>
      <c r="D182" s="2"/>
      <c r="E182" s="2"/>
      <c r="F182" s="2"/>
      <c r="G182" s="2"/>
    </row>
    <row r="183" spans="1:7" s="48" customFormat="1" x14ac:dyDescent="0.25">
      <c r="A183" s="2"/>
      <c r="B183" s="47"/>
      <c r="D183" s="2"/>
      <c r="E183" s="2"/>
      <c r="F183" s="2"/>
      <c r="G183" s="2"/>
    </row>
    <row r="184" spans="1:7" s="48" customFormat="1" x14ac:dyDescent="0.25">
      <c r="A184" s="2"/>
      <c r="B184" s="47"/>
      <c r="D184" s="2"/>
      <c r="E184" s="2"/>
      <c r="F184" s="2"/>
      <c r="G184" s="2"/>
    </row>
    <row r="185" spans="1:7" s="48" customFormat="1" x14ac:dyDescent="0.25">
      <c r="A185" s="2"/>
      <c r="B185" s="47"/>
      <c r="D185" s="2"/>
      <c r="E185" s="2"/>
      <c r="F185" s="2"/>
      <c r="G185" s="2"/>
    </row>
    <row r="186" spans="1:7" s="48" customFormat="1" x14ac:dyDescent="0.25">
      <c r="A186" s="2"/>
      <c r="B186" s="47"/>
      <c r="D186" s="2"/>
      <c r="E186" s="2"/>
      <c r="F186" s="2"/>
      <c r="G186" s="2"/>
    </row>
    <row r="187" spans="1:7" s="48" customFormat="1" x14ac:dyDescent="0.25">
      <c r="A187" s="2"/>
      <c r="B187" s="47"/>
      <c r="D187" s="2"/>
      <c r="E187" s="2"/>
      <c r="F187" s="2"/>
      <c r="G187" s="2"/>
    </row>
    <row r="188" spans="1:7" s="48" customFormat="1" x14ac:dyDescent="0.25">
      <c r="A188" s="2"/>
      <c r="B188" s="47"/>
      <c r="D188" s="2"/>
      <c r="E188" s="2"/>
      <c r="F188" s="2"/>
      <c r="G188" s="2"/>
    </row>
    <row r="189" spans="1:7" s="48" customFormat="1" x14ac:dyDescent="0.25">
      <c r="A189" s="2"/>
      <c r="B189" s="47"/>
      <c r="D189" s="2"/>
      <c r="E189" s="2"/>
      <c r="F189" s="2"/>
      <c r="G189" s="2"/>
    </row>
    <row r="190" spans="1:7" s="48" customFormat="1" x14ac:dyDescent="0.25">
      <c r="A190" s="2"/>
      <c r="B190" s="47"/>
      <c r="D190" s="2"/>
      <c r="E190" s="2"/>
      <c r="F190" s="2"/>
      <c r="G190" s="2"/>
    </row>
    <row r="191" spans="1:7" s="48" customFormat="1" x14ac:dyDescent="0.25">
      <c r="A191" s="2"/>
      <c r="B191" s="47"/>
      <c r="D191" s="2"/>
      <c r="E191" s="2"/>
      <c r="F191" s="2"/>
      <c r="G191" s="2"/>
    </row>
    <row r="192" spans="1:7" s="48" customFormat="1" x14ac:dyDescent="0.25">
      <c r="A192" s="2"/>
      <c r="B192" s="47"/>
      <c r="D192" s="2"/>
      <c r="E192" s="2"/>
      <c r="F192" s="2"/>
      <c r="G192" s="2"/>
    </row>
    <row r="193" spans="1:7" s="48" customFormat="1" x14ac:dyDescent="0.25">
      <c r="A193" s="2"/>
      <c r="B193" s="47"/>
      <c r="D193" s="2"/>
      <c r="E193" s="2"/>
      <c r="F193" s="2"/>
      <c r="G193" s="2"/>
    </row>
    <row r="194" spans="1:7" s="48" customFormat="1" x14ac:dyDescent="0.25">
      <c r="A194" s="2"/>
      <c r="B194" s="47"/>
      <c r="D194" s="2"/>
      <c r="E194" s="2"/>
      <c r="F194" s="2"/>
      <c r="G194" s="2"/>
    </row>
    <row r="195" spans="1:7" s="48" customFormat="1" x14ac:dyDescent="0.25">
      <c r="A195" s="2"/>
      <c r="B195" s="47"/>
      <c r="D195" s="2"/>
      <c r="E195" s="2"/>
      <c r="F195" s="2"/>
      <c r="G195" s="2"/>
    </row>
    <row r="196" spans="1:7" s="48" customFormat="1" x14ac:dyDescent="0.25">
      <c r="A196" s="2"/>
      <c r="B196" s="47"/>
      <c r="D196" s="2"/>
      <c r="E196" s="2"/>
      <c r="F196" s="2"/>
      <c r="G196" s="2"/>
    </row>
    <row r="197" spans="1:7" s="48" customFormat="1" x14ac:dyDescent="0.25">
      <c r="A197" s="2"/>
      <c r="B197" s="47"/>
      <c r="D197" s="2"/>
      <c r="E197" s="2"/>
      <c r="F197" s="2"/>
      <c r="G197" s="2"/>
    </row>
    <row r="198" spans="1:7" s="48" customFormat="1" x14ac:dyDescent="0.25">
      <c r="A198" s="2"/>
      <c r="B198" s="47"/>
      <c r="D198" s="2"/>
      <c r="E198" s="2"/>
      <c r="F198" s="2"/>
      <c r="G198" s="2"/>
    </row>
    <row r="199" spans="1:7" s="48" customFormat="1" x14ac:dyDescent="0.25">
      <c r="A199" s="2"/>
      <c r="B199" s="47"/>
      <c r="D199" s="2"/>
      <c r="E199" s="2"/>
      <c r="F199" s="2"/>
      <c r="G199" s="2"/>
    </row>
    <row r="200" spans="1:7" s="48" customFormat="1" x14ac:dyDescent="0.25">
      <c r="A200" s="2"/>
      <c r="B200" s="47"/>
      <c r="D200" s="2"/>
      <c r="E200" s="2"/>
      <c r="F200" s="2"/>
      <c r="G200" s="2"/>
    </row>
    <row r="201" spans="1:7" s="48" customFormat="1" x14ac:dyDescent="0.25">
      <c r="A201" s="2"/>
      <c r="B201" s="47"/>
      <c r="D201" s="2"/>
      <c r="E201" s="2"/>
      <c r="F201" s="2"/>
      <c r="G201" s="2"/>
    </row>
    <row r="202" spans="1:7" s="48" customFormat="1" x14ac:dyDescent="0.25">
      <c r="A202" s="2"/>
      <c r="B202" s="47"/>
      <c r="D202" s="2"/>
      <c r="E202" s="2"/>
      <c r="F202" s="2"/>
      <c r="G202" s="2"/>
    </row>
    <row r="203" spans="1:7" s="48" customFormat="1" x14ac:dyDescent="0.25">
      <c r="A203" s="2"/>
      <c r="B203" s="47"/>
      <c r="D203" s="2"/>
      <c r="E203" s="2"/>
      <c r="F203" s="2"/>
      <c r="G203" s="2"/>
    </row>
    <row r="204" spans="1:7" s="48" customFormat="1" x14ac:dyDescent="0.25">
      <c r="A204" s="2"/>
      <c r="B204" s="47"/>
      <c r="D204" s="2"/>
      <c r="E204" s="2"/>
      <c r="F204" s="2"/>
      <c r="G204" s="2"/>
    </row>
    <row r="205" spans="1:7" s="48" customFormat="1" x14ac:dyDescent="0.25">
      <c r="A205" s="2"/>
      <c r="B205" s="47"/>
      <c r="D205" s="2"/>
      <c r="E205" s="2"/>
      <c r="F205" s="2"/>
      <c r="G205" s="2"/>
    </row>
    <row r="206" spans="1:7" s="48" customFormat="1" x14ac:dyDescent="0.25">
      <c r="A206" s="2"/>
      <c r="B206" s="47"/>
      <c r="D206" s="2"/>
      <c r="E206" s="2"/>
      <c r="F206" s="2"/>
      <c r="G206" s="2"/>
    </row>
    <row r="207" spans="1:7" s="48" customFormat="1" x14ac:dyDescent="0.25">
      <c r="A207" s="2"/>
      <c r="B207" s="47"/>
      <c r="D207" s="2"/>
      <c r="E207" s="2"/>
      <c r="F207" s="2"/>
      <c r="G207" s="2"/>
    </row>
    <row r="208" spans="1:7" s="48" customFormat="1" x14ac:dyDescent="0.25">
      <c r="A208" s="2"/>
      <c r="B208" s="47"/>
      <c r="D208" s="2"/>
      <c r="E208" s="2"/>
      <c r="F208" s="2"/>
      <c r="G208" s="2"/>
    </row>
    <row r="209" spans="1:7" s="48" customFormat="1" x14ac:dyDescent="0.25">
      <c r="A209" s="2"/>
      <c r="B209" s="47"/>
      <c r="D209" s="2"/>
      <c r="E209" s="2"/>
      <c r="F209" s="2"/>
      <c r="G209" s="2"/>
    </row>
    <row r="210" spans="1:7" s="48" customFormat="1" x14ac:dyDescent="0.25">
      <c r="A210" s="2"/>
      <c r="B210" s="47"/>
      <c r="D210" s="2"/>
      <c r="E210" s="2"/>
      <c r="F210" s="2"/>
      <c r="G210" s="2"/>
    </row>
    <row r="211" spans="1:7" s="48" customFormat="1" x14ac:dyDescent="0.25">
      <c r="A211" s="2"/>
      <c r="B211" s="47"/>
      <c r="D211" s="2"/>
      <c r="E211" s="2"/>
      <c r="F211" s="2"/>
      <c r="G211" s="2"/>
    </row>
    <row r="212" spans="1:7" s="48" customFormat="1" x14ac:dyDescent="0.25">
      <c r="A212" s="2"/>
      <c r="B212" s="47"/>
      <c r="D212" s="2"/>
      <c r="E212" s="2"/>
      <c r="F212" s="2"/>
      <c r="G212" s="2"/>
    </row>
    <row r="213" spans="1:7" s="48" customFormat="1" x14ac:dyDescent="0.25">
      <c r="A213" s="2"/>
      <c r="B213" s="47"/>
      <c r="D213" s="2"/>
      <c r="E213" s="2"/>
      <c r="F213" s="2"/>
      <c r="G213" s="2"/>
    </row>
    <row r="214" spans="1:7" s="48" customFormat="1" x14ac:dyDescent="0.25">
      <c r="A214" s="2"/>
      <c r="B214" s="47"/>
      <c r="D214" s="2"/>
      <c r="E214" s="2"/>
      <c r="F214" s="2"/>
      <c r="G214" s="2"/>
    </row>
    <row r="215" spans="1:7" s="48" customFormat="1" x14ac:dyDescent="0.25">
      <c r="A215" s="2"/>
      <c r="B215" s="47"/>
      <c r="D215" s="2"/>
      <c r="E215" s="2"/>
      <c r="F215" s="2"/>
      <c r="G215" s="2"/>
    </row>
    <row r="216" spans="1:7" s="48" customFormat="1" x14ac:dyDescent="0.25">
      <c r="A216" s="2"/>
      <c r="B216" s="47"/>
      <c r="D216" s="2"/>
      <c r="E216" s="2"/>
      <c r="F216" s="2"/>
      <c r="G216" s="2"/>
    </row>
    <row r="217" spans="1:7" s="48" customFormat="1" x14ac:dyDescent="0.25">
      <c r="A217" s="2"/>
      <c r="B217" s="47"/>
      <c r="D217" s="2"/>
      <c r="E217" s="2"/>
      <c r="F217" s="2"/>
      <c r="G217" s="2"/>
    </row>
    <row r="218" spans="1:7" s="48" customFormat="1" x14ac:dyDescent="0.25">
      <c r="A218" s="2"/>
      <c r="B218" s="47"/>
      <c r="D218" s="2"/>
      <c r="E218" s="2"/>
      <c r="F218" s="2"/>
      <c r="G218" s="2"/>
    </row>
    <row r="219" spans="1:7" s="48" customFormat="1" x14ac:dyDescent="0.25">
      <c r="A219" s="2"/>
      <c r="B219" s="47"/>
      <c r="D219" s="2"/>
      <c r="E219" s="2"/>
      <c r="F219" s="2"/>
      <c r="G219" s="2"/>
    </row>
    <row r="220" spans="1:7" s="48" customFormat="1" x14ac:dyDescent="0.25">
      <c r="A220" s="2"/>
      <c r="B220" s="47"/>
      <c r="D220" s="2"/>
      <c r="E220" s="2"/>
      <c r="F220" s="2"/>
      <c r="G220" s="2"/>
    </row>
    <row r="221" spans="1:7" s="48" customFormat="1" x14ac:dyDescent="0.25">
      <c r="A221" s="2"/>
      <c r="B221" s="47"/>
      <c r="D221" s="2"/>
      <c r="E221" s="2"/>
      <c r="F221" s="2"/>
      <c r="G221" s="2"/>
    </row>
    <row r="222" spans="1:7" s="48" customFormat="1" x14ac:dyDescent="0.25">
      <c r="A222" s="2"/>
      <c r="B222" s="47"/>
      <c r="D222" s="2"/>
      <c r="E222" s="2"/>
      <c r="F222" s="2"/>
      <c r="G222" s="2"/>
    </row>
    <row r="223" spans="1:7" s="48" customFormat="1" x14ac:dyDescent="0.25">
      <c r="A223" s="2"/>
      <c r="B223" s="47"/>
      <c r="D223" s="2"/>
      <c r="E223" s="2"/>
      <c r="F223" s="2"/>
      <c r="G223" s="2"/>
    </row>
    <row r="224" spans="1:7" s="48" customFormat="1" x14ac:dyDescent="0.25">
      <c r="A224" s="2"/>
      <c r="B224" s="47"/>
      <c r="D224" s="2"/>
      <c r="E224" s="2"/>
      <c r="F224" s="2"/>
      <c r="G224" s="2"/>
    </row>
    <row r="225" spans="1:7" s="48" customFormat="1" x14ac:dyDescent="0.25">
      <c r="A225" s="2"/>
      <c r="B225" s="47"/>
      <c r="D225" s="2"/>
      <c r="E225" s="2"/>
      <c r="F225" s="2"/>
      <c r="G225" s="2"/>
    </row>
    <row r="226" spans="1:7" s="48" customFormat="1" x14ac:dyDescent="0.25">
      <c r="A226" s="2"/>
      <c r="B226" s="47"/>
      <c r="D226" s="2"/>
      <c r="E226" s="2"/>
      <c r="F226" s="2"/>
      <c r="G226" s="2"/>
    </row>
    <row r="227" spans="1:7" s="48" customFormat="1" x14ac:dyDescent="0.25">
      <c r="A227" s="2"/>
      <c r="B227" s="47"/>
      <c r="D227" s="2"/>
      <c r="E227" s="2"/>
      <c r="F227" s="2"/>
      <c r="G227" s="2"/>
    </row>
    <row r="228" spans="1:7" s="48" customFormat="1" x14ac:dyDescent="0.25">
      <c r="A228" s="2"/>
      <c r="B228" s="47"/>
      <c r="D228" s="2"/>
      <c r="E228" s="2"/>
      <c r="F228" s="2"/>
      <c r="G228" s="2"/>
    </row>
    <row r="229" spans="1:7" s="48" customFormat="1" x14ac:dyDescent="0.25">
      <c r="A229" s="2"/>
      <c r="B229" s="47"/>
      <c r="D229" s="2"/>
      <c r="E229" s="2"/>
      <c r="F229" s="2"/>
      <c r="G229" s="2"/>
    </row>
    <row r="230" spans="1:7" s="48" customFormat="1" x14ac:dyDescent="0.25">
      <c r="A230" s="2"/>
      <c r="B230" s="47"/>
      <c r="D230" s="2"/>
      <c r="E230" s="2"/>
      <c r="F230" s="2"/>
      <c r="G230" s="2"/>
    </row>
    <row r="231" spans="1:7" s="48" customFormat="1" x14ac:dyDescent="0.25">
      <c r="A231" s="2"/>
      <c r="B231" s="47"/>
      <c r="D231" s="2"/>
      <c r="E231" s="2"/>
      <c r="F231" s="2"/>
      <c r="G231" s="2"/>
    </row>
    <row r="232" spans="1:7" s="48" customFormat="1" x14ac:dyDescent="0.25">
      <c r="A232" s="2"/>
      <c r="B232" s="47"/>
      <c r="D232" s="2"/>
      <c r="E232" s="2"/>
      <c r="F232" s="2"/>
      <c r="G232" s="2"/>
    </row>
    <row r="233" spans="1:7" s="48" customFormat="1" x14ac:dyDescent="0.25">
      <c r="A233" s="2"/>
      <c r="B233" s="47"/>
      <c r="D233" s="2"/>
      <c r="E233" s="2"/>
      <c r="F233" s="2"/>
      <c r="G233" s="2"/>
    </row>
    <row r="234" spans="1:7" s="48" customFormat="1" x14ac:dyDescent="0.25">
      <c r="A234" s="2"/>
      <c r="B234" s="47"/>
      <c r="D234" s="2"/>
      <c r="E234" s="2"/>
      <c r="F234" s="2"/>
      <c r="G234" s="2"/>
    </row>
    <row r="235" spans="1:7" s="48" customFormat="1" x14ac:dyDescent="0.25">
      <c r="A235" s="2"/>
      <c r="B235" s="47"/>
      <c r="D235" s="2"/>
      <c r="E235" s="2"/>
      <c r="F235" s="2"/>
      <c r="G235" s="2"/>
    </row>
    <row r="236" spans="1:7" s="48" customFormat="1" x14ac:dyDescent="0.25">
      <c r="A236" s="2"/>
      <c r="B236" s="47"/>
      <c r="D236" s="2"/>
      <c r="E236" s="2"/>
      <c r="F236" s="2"/>
      <c r="G236" s="2"/>
    </row>
    <row r="237" spans="1:7" s="48" customFormat="1" x14ac:dyDescent="0.25">
      <c r="A237" s="2"/>
      <c r="B237" s="47"/>
      <c r="D237" s="2"/>
      <c r="E237" s="2"/>
      <c r="F237" s="2"/>
      <c r="G237" s="2"/>
    </row>
    <row r="238" spans="1:7" s="48" customFormat="1" x14ac:dyDescent="0.25">
      <c r="A238" s="2"/>
      <c r="B238" s="47"/>
      <c r="D238" s="2"/>
      <c r="E238" s="2"/>
      <c r="F238" s="2"/>
      <c r="G238" s="2"/>
    </row>
    <row r="239" spans="1:7" s="48" customFormat="1" x14ac:dyDescent="0.25">
      <c r="A239" s="2"/>
      <c r="B239" s="47"/>
      <c r="D239" s="2"/>
      <c r="E239" s="2"/>
      <c r="F239" s="2"/>
      <c r="G239" s="2"/>
    </row>
    <row r="240" spans="1:7" s="48" customFormat="1" x14ac:dyDescent="0.25">
      <c r="A240" s="2"/>
      <c r="B240" s="47"/>
      <c r="D240" s="2"/>
      <c r="E240" s="2"/>
      <c r="F240" s="2"/>
      <c r="G240" s="2"/>
    </row>
    <row r="241" spans="1:7" s="48" customFormat="1" x14ac:dyDescent="0.25">
      <c r="A241" s="2"/>
      <c r="B241" s="47"/>
      <c r="D241" s="2"/>
      <c r="E241" s="2"/>
      <c r="F241" s="2"/>
      <c r="G241" s="2"/>
    </row>
    <row r="242" spans="1:7" s="48" customFormat="1" x14ac:dyDescent="0.25">
      <c r="A242" s="2"/>
      <c r="B242" s="47"/>
      <c r="D242" s="2"/>
      <c r="E242" s="2"/>
      <c r="F242" s="2"/>
      <c r="G242" s="2"/>
    </row>
    <row r="243" spans="1:7" s="48" customFormat="1" x14ac:dyDescent="0.25">
      <c r="A243" s="2"/>
      <c r="B243" s="47"/>
      <c r="D243" s="2"/>
      <c r="E243" s="2"/>
      <c r="F243" s="2"/>
      <c r="G243" s="2"/>
    </row>
    <row r="244" spans="1:7" s="48" customFormat="1" x14ac:dyDescent="0.25">
      <c r="A244" s="2"/>
      <c r="B244" s="47"/>
      <c r="D244" s="2"/>
      <c r="E244" s="2"/>
      <c r="F244" s="2"/>
      <c r="G244" s="2"/>
    </row>
    <row r="245" spans="1:7" s="48" customFormat="1" x14ac:dyDescent="0.25">
      <c r="A245" s="2"/>
      <c r="B245" s="47"/>
      <c r="D245" s="2"/>
      <c r="E245" s="2"/>
      <c r="F245" s="2"/>
      <c r="G245" s="2"/>
    </row>
    <row r="246" spans="1:7" s="48" customFormat="1" x14ac:dyDescent="0.25">
      <c r="A246" s="2"/>
      <c r="B246" s="47"/>
      <c r="D246" s="2"/>
      <c r="E246" s="2"/>
      <c r="F246" s="2"/>
      <c r="G246" s="2"/>
    </row>
    <row r="247" spans="1:7" s="48" customFormat="1" x14ac:dyDescent="0.25">
      <c r="A247" s="2"/>
      <c r="B247" s="47"/>
      <c r="D247" s="2"/>
      <c r="E247" s="2"/>
      <c r="F247" s="2"/>
      <c r="G247" s="2"/>
    </row>
    <row r="248" spans="1:7" s="48" customFormat="1" x14ac:dyDescent="0.25">
      <c r="A248" s="2"/>
      <c r="B248" s="47"/>
      <c r="D248" s="2"/>
      <c r="E248" s="2"/>
      <c r="F248" s="2"/>
      <c r="G248" s="2"/>
    </row>
    <row r="249" spans="1:7" s="48" customFormat="1" x14ac:dyDescent="0.25">
      <c r="A249" s="2"/>
      <c r="B249" s="47"/>
      <c r="D249" s="2"/>
      <c r="E249" s="2"/>
      <c r="F249" s="2"/>
      <c r="G249" s="2"/>
    </row>
    <row r="250" spans="1:7" s="48" customFormat="1" x14ac:dyDescent="0.25">
      <c r="A250" s="2"/>
      <c r="B250" s="47"/>
      <c r="D250" s="2"/>
      <c r="E250" s="2"/>
      <c r="F250" s="2"/>
      <c r="G250" s="2"/>
    </row>
    <row r="251" spans="1:7" s="48" customFormat="1" x14ac:dyDescent="0.25">
      <c r="A251" s="2"/>
      <c r="B251" s="47"/>
      <c r="D251" s="2"/>
      <c r="E251" s="2"/>
      <c r="F251" s="2"/>
      <c r="G251" s="2"/>
    </row>
    <row r="252" spans="1:7" s="48" customFormat="1" x14ac:dyDescent="0.25">
      <c r="A252" s="2"/>
      <c r="B252" s="47"/>
      <c r="D252" s="2"/>
      <c r="E252" s="2"/>
      <c r="F252" s="2"/>
      <c r="G252" s="2"/>
    </row>
    <row r="253" spans="1:7" s="48" customFormat="1" x14ac:dyDescent="0.25">
      <c r="A253" s="2"/>
      <c r="B253" s="47"/>
      <c r="D253" s="2"/>
      <c r="E253" s="2"/>
      <c r="F253" s="2"/>
      <c r="G253" s="2"/>
    </row>
    <row r="254" spans="1:7" s="48" customFormat="1" x14ac:dyDescent="0.25">
      <c r="A254" s="2"/>
      <c r="B254" s="47"/>
      <c r="D254" s="2"/>
      <c r="E254" s="2"/>
      <c r="F254" s="2"/>
      <c r="G254" s="2"/>
    </row>
    <row r="255" spans="1:7" s="48" customFormat="1" x14ac:dyDescent="0.25">
      <c r="A255" s="2"/>
      <c r="B255" s="47"/>
      <c r="D255" s="2"/>
      <c r="E255" s="2"/>
      <c r="F255" s="2"/>
      <c r="G255" s="2"/>
    </row>
    <row r="256" spans="1:7" s="48" customFormat="1" x14ac:dyDescent="0.25">
      <c r="A256" s="2"/>
      <c r="B256" s="47"/>
      <c r="D256" s="2"/>
      <c r="E256" s="2"/>
      <c r="F256" s="2"/>
      <c r="G256" s="2"/>
    </row>
    <row r="257" spans="1:7" s="48" customFormat="1" x14ac:dyDescent="0.25">
      <c r="A257" s="2"/>
      <c r="B257" s="47"/>
      <c r="D257" s="2"/>
      <c r="E257" s="2"/>
      <c r="F257" s="2"/>
      <c r="G257" s="2"/>
    </row>
    <row r="258" spans="1:7" s="48" customFormat="1" x14ac:dyDescent="0.25">
      <c r="A258" s="2"/>
      <c r="B258" s="47"/>
      <c r="D258" s="2"/>
      <c r="E258" s="2"/>
      <c r="F258" s="2"/>
      <c r="G258" s="2"/>
    </row>
    <row r="259" spans="1:7" s="48" customFormat="1" x14ac:dyDescent="0.25">
      <c r="A259" s="2"/>
      <c r="B259" s="47"/>
      <c r="D259" s="2"/>
      <c r="E259" s="2"/>
      <c r="F259" s="2"/>
      <c r="G259" s="2"/>
    </row>
    <row r="260" spans="1:7" s="48" customFormat="1" x14ac:dyDescent="0.25">
      <c r="A260" s="2"/>
      <c r="B260" s="47"/>
      <c r="D260" s="2"/>
      <c r="E260" s="2"/>
      <c r="F260" s="2"/>
      <c r="G260" s="2"/>
    </row>
    <row r="261" spans="1:7" s="48" customFormat="1" x14ac:dyDescent="0.25">
      <c r="A261" s="2"/>
      <c r="B261" s="47"/>
      <c r="D261" s="2"/>
      <c r="E261" s="2"/>
      <c r="F261" s="2"/>
      <c r="G261" s="2"/>
    </row>
    <row r="262" spans="1:7" s="48" customFormat="1" x14ac:dyDescent="0.25">
      <c r="A262" s="2"/>
      <c r="B262" s="47"/>
      <c r="D262" s="2"/>
      <c r="E262" s="2"/>
      <c r="F262" s="2"/>
      <c r="G262" s="2"/>
    </row>
    <row r="263" spans="1:7" s="48" customFormat="1" x14ac:dyDescent="0.25">
      <c r="A263" s="2"/>
      <c r="B263" s="47"/>
      <c r="D263" s="2"/>
      <c r="E263" s="2"/>
      <c r="F263" s="2"/>
      <c r="G263" s="2"/>
    </row>
    <row r="264" spans="1:7" s="48" customFormat="1" x14ac:dyDescent="0.25">
      <c r="A264" s="2"/>
      <c r="B264" s="47"/>
      <c r="D264" s="2"/>
      <c r="E264" s="2"/>
      <c r="F264" s="2"/>
      <c r="G264" s="2"/>
    </row>
    <row r="265" spans="1:7" s="48" customFormat="1" x14ac:dyDescent="0.25">
      <c r="A265" s="2"/>
      <c r="B265" s="47"/>
      <c r="D265" s="2"/>
      <c r="E265" s="2"/>
      <c r="F265" s="2"/>
      <c r="G265" s="2"/>
    </row>
    <row r="266" spans="1:7" s="48" customFormat="1" x14ac:dyDescent="0.25">
      <c r="A266" s="2"/>
      <c r="B266" s="47"/>
      <c r="D266" s="2"/>
      <c r="E266" s="2"/>
      <c r="F266" s="2"/>
      <c r="G266" s="2"/>
    </row>
    <row r="267" spans="1:7" s="48" customFormat="1" x14ac:dyDescent="0.25">
      <c r="A267" s="2"/>
      <c r="B267" s="47"/>
      <c r="D267" s="2"/>
      <c r="E267" s="2"/>
      <c r="F267" s="2"/>
      <c r="G267" s="2"/>
    </row>
    <row r="268" spans="1:7" s="48" customFormat="1" x14ac:dyDescent="0.25">
      <c r="A268" s="2"/>
      <c r="B268" s="47"/>
      <c r="D268" s="2"/>
      <c r="E268" s="2"/>
      <c r="F268" s="2"/>
      <c r="G268" s="2"/>
    </row>
    <row r="269" spans="1:7" s="48" customFormat="1" x14ac:dyDescent="0.25">
      <c r="A269" s="2"/>
      <c r="B269" s="47"/>
      <c r="D269" s="2"/>
      <c r="E269" s="2"/>
      <c r="F269" s="2"/>
      <c r="G269" s="2"/>
    </row>
    <row r="270" spans="1:7" s="48" customFormat="1" x14ac:dyDescent="0.25">
      <c r="A270" s="2"/>
      <c r="B270" s="47"/>
      <c r="D270" s="2"/>
      <c r="E270" s="2"/>
      <c r="F270" s="2"/>
      <c r="G270" s="2"/>
    </row>
    <row r="271" spans="1:7" s="48" customFormat="1" x14ac:dyDescent="0.25">
      <c r="A271" s="2"/>
      <c r="B271" s="47"/>
      <c r="D271" s="2"/>
      <c r="E271" s="2"/>
      <c r="F271" s="2"/>
      <c r="G271" s="2"/>
    </row>
    <row r="272" spans="1:7" s="48" customFormat="1" x14ac:dyDescent="0.25">
      <c r="A272" s="2"/>
      <c r="B272" s="47"/>
      <c r="D272" s="2"/>
      <c r="E272" s="2"/>
      <c r="F272" s="2"/>
      <c r="G272" s="2"/>
    </row>
    <row r="273" spans="1:7" s="48" customFormat="1" x14ac:dyDescent="0.25">
      <c r="A273" s="2"/>
      <c r="B273" s="47"/>
      <c r="D273" s="2"/>
      <c r="E273" s="2"/>
      <c r="F273" s="2"/>
      <c r="G273" s="2"/>
    </row>
    <row r="274" spans="1:7" s="48" customFormat="1" x14ac:dyDescent="0.25">
      <c r="A274" s="2"/>
      <c r="B274" s="47"/>
      <c r="D274" s="2"/>
      <c r="E274" s="2"/>
      <c r="F274" s="2"/>
      <c r="G274" s="2"/>
    </row>
    <row r="275" spans="1:7" s="48" customFormat="1" x14ac:dyDescent="0.25">
      <c r="A275" s="2"/>
      <c r="B275" s="47"/>
      <c r="D275" s="2"/>
      <c r="E275" s="2"/>
      <c r="F275" s="2"/>
      <c r="G275" s="2"/>
    </row>
    <row r="276" spans="1:7" s="48" customFormat="1" x14ac:dyDescent="0.25">
      <c r="A276" s="2"/>
      <c r="B276" s="47"/>
      <c r="D276" s="2"/>
      <c r="E276" s="2"/>
      <c r="F276" s="2"/>
      <c r="G276" s="2"/>
    </row>
    <row r="277" spans="1:7" s="48" customFormat="1" x14ac:dyDescent="0.25">
      <c r="A277" s="2"/>
      <c r="B277" s="47"/>
      <c r="D277" s="2"/>
      <c r="E277" s="2"/>
      <c r="F277" s="2"/>
      <c r="G277" s="2"/>
    </row>
    <row r="278" spans="1:7" s="48" customFormat="1" x14ac:dyDescent="0.25">
      <c r="A278" s="2"/>
      <c r="B278" s="47"/>
      <c r="D278" s="2"/>
      <c r="E278" s="2"/>
      <c r="F278" s="2"/>
      <c r="G278" s="2"/>
    </row>
    <row r="279" spans="1:7" s="48" customFormat="1" x14ac:dyDescent="0.25">
      <c r="A279" s="2"/>
      <c r="B279" s="47"/>
      <c r="D279" s="2"/>
      <c r="E279" s="2"/>
      <c r="F279" s="2"/>
      <c r="G279" s="2"/>
    </row>
    <row r="280" spans="1:7" s="48" customFormat="1" x14ac:dyDescent="0.25">
      <c r="A280" s="2"/>
      <c r="B280" s="47"/>
      <c r="D280" s="2"/>
      <c r="E280" s="2"/>
      <c r="F280" s="2"/>
      <c r="G280" s="2"/>
    </row>
    <row r="281" spans="1:7" s="48" customFormat="1" x14ac:dyDescent="0.25">
      <c r="A281" s="2"/>
      <c r="B281" s="47"/>
      <c r="D281" s="2"/>
      <c r="E281" s="2"/>
      <c r="F281" s="2"/>
      <c r="G281" s="2"/>
    </row>
    <row r="282" spans="1:7" s="48" customFormat="1" x14ac:dyDescent="0.25">
      <c r="A282" s="2"/>
      <c r="B282" s="47"/>
      <c r="D282" s="2"/>
      <c r="E282" s="2"/>
      <c r="F282" s="2"/>
      <c r="G282" s="2"/>
    </row>
    <row r="283" spans="1:7" s="48" customFormat="1" x14ac:dyDescent="0.25">
      <c r="A283" s="2"/>
      <c r="B283" s="47"/>
      <c r="D283" s="2"/>
      <c r="E283" s="2"/>
      <c r="F283" s="2"/>
      <c r="G283" s="2"/>
    </row>
    <row r="284" spans="1:7" s="48" customFormat="1" x14ac:dyDescent="0.25">
      <c r="A284" s="2"/>
      <c r="B284" s="47"/>
      <c r="D284" s="2"/>
      <c r="E284" s="2"/>
      <c r="F284" s="2"/>
      <c r="G284" s="2"/>
    </row>
  </sheetData>
  <mergeCells count="9">
    <mergeCell ref="A1:C1"/>
    <mergeCell ref="A10:C10"/>
    <mergeCell ref="A8:C8"/>
    <mergeCell ref="A7:C7"/>
    <mergeCell ref="A6:C6"/>
    <mergeCell ref="A5:C5"/>
    <mergeCell ref="A4:C4"/>
    <mergeCell ref="A3:C3"/>
    <mergeCell ref="A2:C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&amp;R4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6"/>
  <sheetViews>
    <sheetView zoomScaleNormal="100" workbookViewId="0">
      <selection activeCell="D27" sqref="D27"/>
    </sheetView>
  </sheetViews>
  <sheetFormatPr defaultRowHeight="12.75" x14ac:dyDescent="0.2"/>
  <cols>
    <col min="1" max="1" width="4.7109375" style="147" customWidth="1"/>
    <col min="2" max="2" width="31.85546875" style="147" customWidth="1"/>
    <col min="3" max="3" width="14.5703125" style="147" customWidth="1"/>
    <col min="4" max="4" width="13.28515625" style="147" customWidth="1"/>
    <col min="5" max="5" width="4.28515625" style="147" hidden="1" customWidth="1"/>
    <col min="6" max="6" width="13.42578125" style="147" customWidth="1"/>
    <col min="7" max="256" width="9.140625" style="147"/>
    <col min="257" max="257" width="4.7109375" style="147" customWidth="1"/>
    <col min="258" max="258" width="31.85546875" style="147" customWidth="1"/>
    <col min="259" max="259" width="14.5703125" style="147" customWidth="1"/>
    <col min="260" max="260" width="13.28515625" style="147" customWidth="1"/>
    <col min="261" max="261" width="0" style="147" hidden="1" customWidth="1"/>
    <col min="262" max="262" width="13.42578125" style="147" customWidth="1"/>
    <col min="263" max="512" width="9.140625" style="147"/>
    <col min="513" max="513" width="4.7109375" style="147" customWidth="1"/>
    <col min="514" max="514" width="31.85546875" style="147" customWidth="1"/>
    <col min="515" max="515" width="14.5703125" style="147" customWidth="1"/>
    <col min="516" max="516" width="13.28515625" style="147" customWidth="1"/>
    <col min="517" max="517" width="0" style="147" hidden="1" customWidth="1"/>
    <col min="518" max="518" width="13.42578125" style="147" customWidth="1"/>
    <col min="519" max="768" width="9.140625" style="147"/>
    <col min="769" max="769" width="4.7109375" style="147" customWidth="1"/>
    <col min="770" max="770" width="31.85546875" style="147" customWidth="1"/>
    <col min="771" max="771" width="14.5703125" style="147" customWidth="1"/>
    <col min="772" max="772" width="13.28515625" style="147" customWidth="1"/>
    <col min="773" max="773" width="0" style="147" hidden="1" customWidth="1"/>
    <col min="774" max="774" width="13.42578125" style="147" customWidth="1"/>
    <col min="775" max="1024" width="9.140625" style="147"/>
    <col min="1025" max="1025" width="4.7109375" style="147" customWidth="1"/>
    <col min="1026" max="1026" width="31.85546875" style="147" customWidth="1"/>
    <col min="1027" max="1027" width="14.5703125" style="147" customWidth="1"/>
    <col min="1028" max="1028" width="13.28515625" style="147" customWidth="1"/>
    <col min="1029" max="1029" width="0" style="147" hidden="1" customWidth="1"/>
    <col min="1030" max="1030" width="13.42578125" style="147" customWidth="1"/>
    <col min="1031" max="1280" width="9.140625" style="147"/>
    <col min="1281" max="1281" width="4.7109375" style="147" customWidth="1"/>
    <col min="1282" max="1282" width="31.85546875" style="147" customWidth="1"/>
    <col min="1283" max="1283" width="14.5703125" style="147" customWidth="1"/>
    <col min="1284" max="1284" width="13.28515625" style="147" customWidth="1"/>
    <col min="1285" max="1285" width="0" style="147" hidden="1" customWidth="1"/>
    <col min="1286" max="1286" width="13.42578125" style="147" customWidth="1"/>
    <col min="1287" max="1536" width="9.140625" style="147"/>
    <col min="1537" max="1537" width="4.7109375" style="147" customWidth="1"/>
    <col min="1538" max="1538" width="31.85546875" style="147" customWidth="1"/>
    <col min="1539" max="1539" width="14.5703125" style="147" customWidth="1"/>
    <col min="1540" max="1540" width="13.28515625" style="147" customWidth="1"/>
    <col min="1541" max="1541" width="0" style="147" hidden="1" customWidth="1"/>
    <col min="1542" max="1542" width="13.42578125" style="147" customWidth="1"/>
    <col min="1543" max="1792" width="9.140625" style="147"/>
    <col min="1793" max="1793" width="4.7109375" style="147" customWidth="1"/>
    <col min="1794" max="1794" width="31.85546875" style="147" customWidth="1"/>
    <col min="1795" max="1795" width="14.5703125" style="147" customWidth="1"/>
    <col min="1796" max="1796" width="13.28515625" style="147" customWidth="1"/>
    <col min="1797" max="1797" width="0" style="147" hidden="1" customWidth="1"/>
    <col min="1798" max="1798" width="13.42578125" style="147" customWidth="1"/>
    <col min="1799" max="2048" width="9.140625" style="147"/>
    <col min="2049" max="2049" width="4.7109375" style="147" customWidth="1"/>
    <col min="2050" max="2050" width="31.85546875" style="147" customWidth="1"/>
    <col min="2051" max="2051" width="14.5703125" style="147" customWidth="1"/>
    <col min="2052" max="2052" width="13.28515625" style="147" customWidth="1"/>
    <col min="2053" max="2053" width="0" style="147" hidden="1" customWidth="1"/>
    <col min="2054" max="2054" width="13.42578125" style="147" customWidth="1"/>
    <col min="2055" max="2304" width="9.140625" style="147"/>
    <col min="2305" max="2305" width="4.7109375" style="147" customWidth="1"/>
    <col min="2306" max="2306" width="31.85546875" style="147" customWidth="1"/>
    <col min="2307" max="2307" width="14.5703125" style="147" customWidth="1"/>
    <col min="2308" max="2308" width="13.28515625" style="147" customWidth="1"/>
    <col min="2309" max="2309" width="0" style="147" hidden="1" customWidth="1"/>
    <col min="2310" max="2310" width="13.42578125" style="147" customWidth="1"/>
    <col min="2311" max="2560" width="9.140625" style="147"/>
    <col min="2561" max="2561" width="4.7109375" style="147" customWidth="1"/>
    <col min="2562" max="2562" width="31.85546875" style="147" customWidth="1"/>
    <col min="2563" max="2563" width="14.5703125" style="147" customWidth="1"/>
    <col min="2564" max="2564" width="13.28515625" style="147" customWidth="1"/>
    <col min="2565" max="2565" width="0" style="147" hidden="1" customWidth="1"/>
    <col min="2566" max="2566" width="13.42578125" style="147" customWidth="1"/>
    <col min="2567" max="2816" width="9.140625" style="147"/>
    <col min="2817" max="2817" width="4.7109375" style="147" customWidth="1"/>
    <col min="2818" max="2818" width="31.85546875" style="147" customWidth="1"/>
    <col min="2819" max="2819" width="14.5703125" style="147" customWidth="1"/>
    <col min="2820" max="2820" width="13.28515625" style="147" customWidth="1"/>
    <col min="2821" max="2821" width="0" style="147" hidden="1" customWidth="1"/>
    <col min="2822" max="2822" width="13.42578125" style="147" customWidth="1"/>
    <col min="2823" max="3072" width="9.140625" style="147"/>
    <col min="3073" max="3073" width="4.7109375" style="147" customWidth="1"/>
    <col min="3074" max="3074" width="31.85546875" style="147" customWidth="1"/>
    <col min="3075" max="3075" width="14.5703125" style="147" customWidth="1"/>
    <col min="3076" max="3076" width="13.28515625" style="147" customWidth="1"/>
    <col min="3077" max="3077" width="0" style="147" hidden="1" customWidth="1"/>
    <col min="3078" max="3078" width="13.42578125" style="147" customWidth="1"/>
    <col min="3079" max="3328" width="9.140625" style="147"/>
    <col min="3329" max="3329" width="4.7109375" style="147" customWidth="1"/>
    <col min="3330" max="3330" width="31.85546875" style="147" customWidth="1"/>
    <col min="3331" max="3331" width="14.5703125" style="147" customWidth="1"/>
    <col min="3332" max="3332" width="13.28515625" style="147" customWidth="1"/>
    <col min="3333" max="3333" width="0" style="147" hidden="1" customWidth="1"/>
    <col min="3334" max="3334" width="13.42578125" style="147" customWidth="1"/>
    <col min="3335" max="3584" width="9.140625" style="147"/>
    <col min="3585" max="3585" width="4.7109375" style="147" customWidth="1"/>
    <col min="3586" max="3586" width="31.85546875" style="147" customWidth="1"/>
    <col min="3587" max="3587" width="14.5703125" style="147" customWidth="1"/>
    <col min="3588" max="3588" width="13.28515625" style="147" customWidth="1"/>
    <col min="3589" max="3589" width="0" style="147" hidden="1" customWidth="1"/>
    <col min="3590" max="3590" width="13.42578125" style="147" customWidth="1"/>
    <col min="3591" max="3840" width="9.140625" style="147"/>
    <col min="3841" max="3841" width="4.7109375" style="147" customWidth="1"/>
    <col min="3842" max="3842" width="31.85546875" style="147" customWidth="1"/>
    <col min="3843" max="3843" width="14.5703125" style="147" customWidth="1"/>
    <col min="3844" max="3844" width="13.28515625" style="147" customWidth="1"/>
    <col min="3845" max="3845" width="0" style="147" hidden="1" customWidth="1"/>
    <col min="3846" max="3846" width="13.42578125" style="147" customWidth="1"/>
    <col min="3847" max="4096" width="9.140625" style="147"/>
    <col min="4097" max="4097" width="4.7109375" style="147" customWidth="1"/>
    <col min="4098" max="4098" width="31.85546875" style="147" customWidth="1"/>
    <col min="4099" max="4099" width="14.5703125" style="147" customWidth="1"/>
    <col min="4100" max="4100" width="13.28515625" style="147" customWidth="1"/>
    <col min="4101" max="4101" width="0" style="147" hidden="1" customWidth="1"/>
    <col min="4102" max="4102" width="13.42578125" style="147" customWidth="1"/>
    <col min="4103" max="4352" width="9.140625" style="147"/>
    <col min="4353" max="4353" width="4.7109375" style="147" customWidth="1"/>
    <col min="4354" max="4354" width="31.85546875" style="147" customWidth="1"/>
    <col min="4355" max="4355" width="14.5703125" style="147" customWidth="1"/>
    <col min="4356" max="4356" width="13.28515625" style="147" customWidth="1"/>
    <col min="4357" max="4357" width="0" style="147" hidden="1" customWidth="1"/>
    <col min="4358" max="4358" width="13.42578125" style="147" customWidth="1"/>
    <col min="4359" max="4608" width="9.140625" style="147"/>
    <col min="4609" max="4609" width="4.7109375" style="147" customWidth="1"/>
    <col min="4610" max="4610" width="31.85546875" style="147" customWidth="1"/>
    <col min="4611" max="4611" width="14.5703125" style="147" customWidth="1"/>
    <col min="4612" max="4612" width="13.28515625" style="147" customWidth="1"/>
    <col min="4613" max="4613" width="0" style="147" hidden="1" customWidth="1"/>
    <col min="4614" max="4614" width="13.42578125" style="147" customWidth="1"/>
    <col min="4615" max="4864" width="9.140625" style="147"/>
    <col min="4865" max="4865" width="4.7109375" style="147" customWidth="1"/>
    <col min="4866" max="4866" width="31.85546875" style="147" customWidth="1"/>
    <col min="4867" max="4867" width="14.5703125" style="147" customWidth="1"/>
    <col min="4868" max="4868" width="13.28515625" style="147" customWidth="1"/>
    <col min="4869" max="4869" width="0" style="147" hidden="1" customWidth="1"/>
    <col min="4870" max="4870" width="13.42578125" style="147" customWidth="1"/>
    <col min="4871" max="5120" width="9.140625" style="147"/>
    <col min="5121" max="5121" width="4.7109375" style="147" customWidth="1"/>
    <col min="5122" max="5122" width="31.85546875" style="147" customWidth="1"/>
    <col min="5123" max="5123" width="14.5703125" style="147" customWidth="1"/>
    <col min="5124" max="5124" width="13.28515625" style="147" customWidth="1"/>
    <col min="5125" max="5125" width="0" style="147" hidden="1" customWidth="1"/>
    <col min="5126" max="5126" width="13.42578125" style="147" customWidth="1"/>
    <col min="5127" max="5376" width="9.140625" style="147"/>
    <col min="5377" max="5377" width="4.7109375" style="147" customWidth="1"/>
    <col min="5378" max="5378" width="31.85546875" style="147" customWidth="1"/>
    <col min="5379" max="5379" width="14.5703125" style="147" customWidth="1"/>
    <col min="5380" max="5380" width="13.28515625" style="147" customWidth="1"/>
    <col min="5381" max="5381" width="0" style="147" hidden="1" customWidth="1"/>
    <col min="5382" max="5382" width="13.42578125" style="147" customWidth="1"/>
    <col min="5383" max="5632" width="9.140625" style="147"/>
    <col min="5633" max="5633" width="4.7109375" style="147" customWidth="1"/>
    <col min="5634" max="5634" width="31.85546875" style="147" customWidth="1"/>
    <col min="5635" max="5635" width="14.5703125" style="147" customWidth="1"/>
    <col min="5636" max="5636" width="13.28515625" style="147" customWidth="1"/>
    <col min="5637" max="5637" width="0" style="147" hidden="1" customWidth="1"/>
    <col min="5638" max="5638" width="13.42578125" style="147" customWidth="1"/>
    <col min="5639" max="5888" width="9.140625" style="147"/>
    <col min="5889" max="5889" width="4.7109375" style="147" customWidth="1"/>
    <col min="5890" max="5890" width="31.85546875" style="147" customWidth="1"/>
    <col min="5891" max="5891" width="14.5703125" style="147" customWidth="1"/>
    <col min="5892" max="5892" width="13.28515625" style="147" customWidth="1"/>
    <col min="5893" max="5893" width="0" style="147" hidden="1" customWidth="1"/>
    <col min="5894" max="5894" width="13.42578125" style="147" customWidth="1"/>
    <col min="5895" max="6144" width="9.140625" style="147"/>
    <col min="6145" max="6145" width="4.7109375" style="147" customWidth="1"/>
    <col min="6146" max="6146" width="31.85546875" style="147" customWidth="1"/>
    <col min="6147" max="6147" width="14.5703125" style="147" customWidth="1"/>
    <col min="6148" max="6148" width="13.28515625" style="147" customWidth="1"/>
    <col min="6149" max="6149" width="0" style="147" hidden="1" customWidth="1"/>
    <col min="6150" max="6150" width="13.42578125" style="147" customWidth="1"/>
    <col min="6151" max="6400" width="9.140625" style="147"/>
    <col min="6401" max="6401" width="4.7109375" style="147" customWidth="1"/>
    <col min="6402" max="6402" width="31.85546875" style="147" customWidth="1"/>
    <col min="6403" max="6403" width="14.5703125" style="147" customWidth="1"/>
    <col min="6404" max="6404" width="13.28515625" style="147" customWidth="1"/>
    <col min="6405" max="6405" width="0" style="147" hidden="1" customWidth="1"/>
    <col min="6406" max="6406" width="13.42578125" style="147" customWidth="1"/>
    <col min="6407" max="6656" width="9.140625" style="147"/>
    <col min="6657" max="6657" width="4.7109375" style="147" customWidth="1"/>
    <col min="6658" max="6658" width="31.85546875" style="147" customWidth="1"/>
    <col min="6659" max="6659" width="14.5703125" style="147" customWidth="1"/>
    <col min="6660" max="6660" width="13.28515625" style="147" customWidth="1"/>
    <col min="6661" max="6661" width="0" style="147" hidden="1" customWidth="1"/>
    <col min="6662" max="6662" width="13.42578125" style="147" customWidth="1"/>
    <col min="6663" max="6912" width="9.140625" style="147"/>
    <col min="6913" max="6913" width="4.7109375" style="147" customWidth="1"/>
    <col min="6914" max="6914" width="31.85546875" style="147" customWidth="1"/>
    <col min="6915" max="6915" width="14.5703125" style="147" customWidth="1"/>
    <col min="6916" max="6916" width="13.28515625" style="147" customWidth="1"/>
    <col min="6917" max="6917" width="0" style="147" hidden="1" customWidth="1"/>
    <col min="6918" max="6918" width="13.42578125" style="147" customWidth="1"/>
    <col min="6919" max="7168" width="9.140625" style="147"/>
    <col min="7169" max="7169" width="4.7109375" style="147" customWidth="1"/>
    <col min="7170" max="7170" width="31.85546875" style="147" customWidth="1"/>
    <col min="7171" max="7171" width="14.5703125" style="147" customWidth="1"/>
    <col min="7172" max="7172" width="13.28515625" style="147" customWidth="1"/>
    <col min="7173" max="7173" width="0" style="147" hidden="1" customWidth="1"/>
    <col min="7174" max="7174" width="13.42578125" style="147" customWidth="1"/>
    <col min="7175" max="7424" width="9.140625" style="147"/>
    <col min="7425" max="7425" width="4.7109375" style="147" customWidth="1"/>
    <col min="7426" max="7426" width="31.85546875" style="147" customWidth="1"/>
    <col min="7427" max="7427" width="14.5703125" style="147" customWidth="1"/>
    <col min="7428" max="7428" width="13.28515625" style="147" customWidth="1"/>
    <col min="7429" max="7429" width="0" style="147" hidden="1" customWidth="1"/>
    <col min="7430" max="7430" width="13.42578125" style="147" customWidth="1"/>
    <col min="7431" max="7680" width="9.140625" style="147"/>
    <col min="7681" max="7681" width="4.7109375" style="147" customWidth="1"/>
    <col min="7682" max="7682" width="31.85546875" style="147" customWidth="1"/>
    <col min="7683" max="7683" width="14.5703125" style="147" customWidth="1"/>
    <col min="7684" max="7684" width="13.28515625" style="147" customWidth="1"/>
    <col min="7685" max="7685" width="0" style="147" hidden="1" customWidth="1"/>
    <col min="7686" max="7686" width="13.42578125" style="147" customWidth="1"/>
    <col min="7687" max="7936" width="9.140625" style="147"/>
    <col min="7937" max="7937" width="4.7109375" style="147" customWidth="1"/>
    <col min="7938" max="7938" width="31.85546875" style="147" customWidth="1"/>
    <col min="7939" max="7939" width="14.5703125" style="147" customWidth="1"/>
    <col min="7940" max="7940" width="13.28515625" style="147" customWidth="1"/>
    <col min="7941" max="7941" width="0" style="147" hidden="1" customWidth="1"/>
    <col min="7942" max="7942" width="13.42578125" style="147" customWidth="1"/>
    <col min="7943" max="8192" width="9.140625" style="147"/>
    <col min="8193" max="8193" width="4.7109375" style="147" customWidth="1"/>
    <col min="8194" max="8194" width="31.85546875" style="147" customWidth="1"/>
    <col min="8195" max="8195" width="14.5703125" style="147" customWidth="1"/>
    <col min="8196" max="8196" width="13.28515625" style="147" customWidth="1"/>
    <col min="8197" max="8197" width="0" style="147" hidden="1" customWidth="1"/>
    <col min="8198" max="8198" width="13.42578125" style="147" customWidth="1"/>
    <col min="8199" max="8448" width="9.140625" style="147"/>
    <col min="8449" max="8449" width="4.7109375" style="147" customWidth="1"/>
    <col min="8450" max="8450" width="31.85546875" style="147" customWidth="1"/>
    <col min="8451" max="8451" width="14.5703125" style="147" customWidth="1"/>
    <col min="8452" max="8452" width="13.28515625" style="147" customWidth="1"/>
    <col min="8453" max="8453" width="0" style="147" hidden="1" customWidth="1"/>
    <col min="8454" max="8454" width="13.42578125" style="147" customWidth="1"/>
    <col min="8455" max="8704" width="9.140625" style="147"/>
    <col min="8705" max="8705" width="4.7109375" style="147" customWidth="1"/>
    <col min="8706" max="8706" width="31.85546875" style="147" customWidth="1"/>
    <col min="8707" max="8707" width="14.5703125" style="147" customWidth="1"/>
    <col min="8708" max="8708" width="13.28515625" style="147" customWidth="1"/>
    <col min="8709" max="8709" width="0" style="147" hidden="1" customWidth="1"/>
    <col min="8710" max="8710" width="13.42578125" style="147" customWidth="1"/>
    <col min="8711" max="8960" width="9.140625" style="147"/>
    <col min="8961" max="8961" width="4.7109375" style="147" customWidth="1"/>
    <col min="8962" max="8962" width="31.85546875" style="147" customWidth="1"/>
    <col min="8963" max="8963" width="14.5703125" style="147" customWidth="1"/>
    <col min="8964" max="8964" width="13.28515625" style="147" customWidth="1"/>
    <col min="8965" max="8965" width="0" style="147" hidden="1" customWidth="1"/>
    <col min="8966" max="8966" width="13.42578125" style="147" customWidth="1"/>
    <col min="8967" max="9216" width="9.140625" style="147"/>
    <col min="9217" max="9217" width="4.7109375" style="147" customWidth="1"/>
    <col min="9218" max="9218" width="31.85546875" style="147" customWidth="1"/>
    <col min="9219" max="9219" width="14.5703125" style="147" customWidth="1"/>
    <col min="9220" max="9220" width="13.28515625" style="147" customWidth="1"/>
    <col min="9221" max="9221" width="0" style="147" hidden="1" customWidth="1"/>
    <col min="9222" max="9222" width="13.42578125" style="147" customWidth="1"/>
    <col min="9223" max="9472" width="9.140625" style="147"/>
    <col min="9473" max="9473" width="4.7109375" style="147" customWidth="1"/>
    <col min="9474" max="9474" width="31.85546875" style="147" customWidth="1"/>
    <col min="9475" max="9475" width="14.5703125" style="147" customWidth="1"/>
    <col min="9476" max="9476" width="13.28515625" style="147" customWidth="1"/>
    <col min="9477" max="9477" width="0" style="147" hidden="1" customWidth="1"/>
    <col min="9478" max="9478" width="13.42578125" style="147" customWidth="1"/>
    <col min="9479" max="9728" width="9.140625" style="147"/>
    <col min="9729" max="9729" width="4.7109375" style="147" customWidth="1"/>
    <col min="9730" max="9730" width="31.85546875" style="147" customWidth="1"/>
    <col min="9731" max="9731" width="14.5703125" style="147" customWidth="1"/>
    <col min="9732" max="9732" width="13.28515625" style="147" customWidth="1"/>
    <col min="9733" max="9733" width="0" style="147" hidden="1" customWidth="1"/>
    <col min="9734" max="9734" width="13.42578125" style="147" customWidth="1"/>
    <col min="9735" max="9984" width="9.140625" style="147"/>
    <col min="9985" max="9985" width="4.7109375" style="147" customWidth="1"/>
    <col min="9986" max="9986" width="31.85546875" style="147" customWidth="1"/>
    <col min="9987" max="9987" width="14.5703125" style="147" customWidth="1"/>
    <col min="9988" max="9988" width="13.28515625" style="147" customWidth="1"/>
    <col min="9989" max="9989" width="0" style="147" hidden="1" customWidth="1"/>
    <col min="9990" max="9990" width="13.42578125" style="147" customWidth="1"/>
    <col min="9991" max="10240" width="9.140625" style="147"/>
    <col min="10241" max="10241" width="4.7109375" style="147" customWidth="1"/>
    <col min="10242" max="10242" width="31.85546875" style="147" customWidth="1"/>
    <col min="10243" max="10243" width="14.5703125" style="147" customWidth="1"/>
    <col min="10244" max="10244" width="13.28515625" style="147" customWidth="1"/>
    <col min="10245" max="10245" width="0" style="147" hidden="1" customWidth="1"/>
    <col min="10246" max="10246" width="13.42578125" style="147" customWidth="1"/>
    <col min="10247" max="10496" width="9.140625" style="147"/>
    <col min="10497" max="10497" width="4.7109375" style="147" customWidth="1"/>
    <col min="10498" max="10498" width="31.85546875" style="147" customWidth="1"/>
    <col min="10499" max="10499" width="14.5703125" style="147" customWidth="1"/>
    <col min="10500" max="10500" width="13.28515625" style="147" customWidth="1"/>
    <col min="10501" max="10501" width="0" style="147" hidden="1" customWidth="1"/>
    <col min="10502" max="10502" width="13.42578125" style="147" customWidth="1"/>
    <col min="10503" max="10752" width="9.140625" style="147"/>
    <col min="10753" max="10753" width="4.7109375" style="147" customWidth="1"/>
    <col min="10754" max="10754" width="31.85546875" style="147" customWidth="1"/>
    <col min="10755" max="10755" width="14.5703125" style="147" customWidth="1"/>
    <col min="10756" max="10756" width="13.28515625" style="147" customWidth="1"/>
    <col min="10757" max="10757" width="0" style="147" hidden="1" customWidth="1"/>
    <col min="10758" max="10758" width="13.42578125" style="147" customWidth="1"/>
    <col min="10759" max="11008" width="9.140625" style="147"/>
    <col min="11009" max="11009" width="4.7109375" style="147" customWidth="1"/>
    <col min="11010" max="11010" width="31.85546875" style="147" customWidth="1"/>
    <col min="11011" max="11011" width="14.5703125" style="147" customWidth="1"/>
    <col min="11012" max="11012" width="13.28515625" style="147" customWidth="1"/>
    <col min="11013" max="11013" width="0" style="147" hidden="1" customWidth="1"/>
    <col min="11014" max="11014" width="13.42578125" style="147" customWidth="1"/>
    <col min="11015" max="11264" width="9.140625" style="147"/>
    <col min="11265" max="11265" width="4.7109375" style="147" customWidth="1"/>
    <col min="11266" max="11266" width="31.85546875" style="147" customWidth="1"/>
    <col min="11267" max="11267" width="14.5703125" style="147" customWidth="1"/>
    <col min="11268" max="11268" width="13.28515625" style="147" customWidth="1"/>
    <col min="11269" max="11269" width="0" style="147" hidden="1" customWidth="1"/>
    <col min="11270" max="11270" width="13.42578125" style="147" customWidth="1"/>
    <col min="11271" max="11520" width="9.140625" style="147"/>
    <col min="11521" max="11521" width="4.7109375" style="147" customWidth="1"/>
    <col min="11522" max="11522" width="31.85546875" style="147" customWidth="1"/>
    <col min="11523" max="11523" width="14.5703125" style="147" customWidth="1"/>
    <col min="11524" max="11524" width="13.28515625" style="147" customWidth="1"/>
    <col min="11525" max="11525" width="0" style="147" hidden="1" customWidth="1"/>
    <col min="11526" max="11526" width="13.42578125" style="147" customWidth="1"/>
    <col min="11527" max="11776" width="9.140625" style="147"/>
    <col min="11777" max="11777" width="4.7109375" style="147" customWidth="1"/>
    <col min="11778" max="11778" width="31.85546875" style="147" customWidth="1"/>
    <col min="11779" max="11779" width="14.5703125" style="147" customWidth="1"/>
    <col min="11780" max="11780" width="13.28515625" style="147" customWidth="1"/>
    <col min="11781" max="11781" width="0" style="147" hidden="1" customWidth="1"/>
    <col min="11782" max="11782" width="13.42578125" style="147" customWidth="1"/>
    <col min="11783" max="12032" width="9.140625" style="147"/>
    <col min="12033" max="12033" width="4.7109375" style="147" customWidth="1"/>
    <col min="12034" max="12034" width="31.85546875" style="147" customWidth="1"/>
    <col min="12035" max="12035" width="14.5703125" style="147" customWidth="1"/>
    <col min="12036" max="12036" width="13.28515625" style="147" customWidth="1"/>
    <col min="12037" max="12037" width="0" style="147" hidden="1" customWidth="1"/>
    <col min="12038" max="12038" width="13.42578125" style="147" customWidth="1"/>
    <col min="12039" max="12288" width="9.140625" style="147"/>
    <col min="12289" max="12289" width="4.7109375" style="147" customWidth="1"/>
    <col min="12290" max="12290" width="31.85546875" style="147" customWidth="1"/>
    <col min="12291" max="12291" width="14.5703125" style="147" customWidth="1"/>
    <col min="12292" max="12292" width="13.28515625" style="147" customWidth="1"/>
    <col min="12293" max="12293" width="0" style="147" hidden="1" customWidth="1"/>
    <col min="12294" max="12294" width="13.42578125" style="147" customWidth="1"/>
    <col min="12295" max="12544" width="9.140625" style="147"/>
    <col min="12545" max="12545" width="4.7109375" style="147" customWidth="1"/>
    <col min="12546" max="12546" width="31.85546875" style="147" customWidth="1"/>
    <col min="12547" max="12547" width="14.5703125" style="147" customWidth="1"/>
    <col min="12548" max="12548" width="13.28515625" style="147" customWidth="1"/>
    <col min="12549" max="12549" width="0" style="147" hidden="1" customWidth="1"/>
    <col min="12550" max="12550" width="13.42578125" style="147" customWidth="1"/>
    <col min="12551" max="12800" width="9.140625" style="147"/>
    <col min="12801" max="12801" width="4.7109375" style="147" customWidth="1"/>
    <col min="12802" max="12802" width="31.85546875" style="147" customWidth="1"/>
    <col min="12803" max="12803" width="14.5703125" style="147" customWidth="1"/>
    <col min="12804" max="12804" width="13.28515625" style="147" customWidth="1"/>
    <col min="12805" max="12805" width="0" style="147" hidden="1" customWidth="1"/>
    <col min="12806" max="12806" width="13.42578125" style="147" customWidth="1"/>
    <col min="12807" max="13056" width="9.140625" style="147"/>
    <col min="13057" max="13057" width="4.7109375" style="147" customWidth="1"/>
    <col min="13058" max="13058" width="31.85546875" style="147" customWidth="1"/>
    <col min="13059" max="13059" width="14.5703125" style="147" customWidth="1"/>
    <col min="13060" max="13060" width="13.28515625" style="147" customWidth="1"/>
    <col min="13061" max="13061" width="0" style="147" hidden="1" customWidth="1"/>
    <col min="13062" max="13062" width="13.42578125" style="147" customWidth="1"/>
    <col min="13063" max="13312" width="9.140625" style="147"/>
    <col min="13313" max="13313" width="4.7109375" style="147" customWidth="1"/>
    <col min="13314" max="13314" width="31.85546875" style="147" customWidth="1"/>
    <col min="13315" max="13315" width="14.5703125" style="147" customWidth="1"/>
    <col min="13316" max="13316" width="13.28515625" style="147" customWidth="1"/>
    <col min="13317" max="13317" width="0" style="147" hidden="1" customWidth="1"/>
    <col min="13318" max="13318" width="13.42578125" style="147" customWidth="1"/>
    <col min="13319" max="13568" width="9.140625" style="147"/>
    <col min="13569" max="13569" width="4.7109375" style="147" customWidth="1"/>
    <col min="13570" max="13570" width="31.85546875" style="147" customWidth="1"/>
    <col min="13571" max="13571" width="14.5703125" style="147" customWidth="1"/>
    <col min="13572" max="13572" width="13.28515625" style="147" customWidth="1"/>
    <col min="13573" max="13573" width="0" style="147" hidden="1" customWidth="1"/>
    <col min="13574" max="13574" width="13.42578125" style="147" customWidth="1"/>
    <col min="13575" max="13824" width="9.140625" style="147"/>
    <col min="13825" max="13825" width="4.7109375" style="147" customWidth="1"/>
    <col min="13826" max="13826" width="31.85546875" style="147" customWidth="1"/>
    <col min="13827" max="13827" width="14.5703125" style="147" customWidth="1"/>
    <col min="13828" max="13828" width="13.28515625" style="147" customWidth="1"/>
    <col min="13829" max="13829" width="0" style="147" hidden="1" customWidth="1"/>
    <col min="13830" max="13830" width="13.42578125" style="147" customWidth="1"/>
    <col min="13831" max="14080" width="9.140625" style="147"/>
    <col min="14081" max="14081" width="4.7109375" style="147" customWidth="1"/>
    <col min="14082" max="14082" width="31.85546875" style="147" customWidth="1"/>
    <col min="14083" max="14083" width="14.5703125" style="147" customWidth="1"/>
    <col min="14084" max="14084" width="13.28515625" style="147" customWidth="1"/>
    <col min="14085" max="14085" width="0" style="147" hidden="1" customWidth="1"/>
    <col min="14086" max="14086" width="13.42578125" style="147" customWidth="1"/>
    <col min="14087" max="14336" width="9.140625" style="147"/>
    <col min="14337" max="14337" width="4.7109375" style="147" customWidth="1"/>
    <col min="14338" max="14338" width="31.85546875" style="147" customWidth="1"/>
    <col min="14339" max="14339" width="14.5703125" style="147" customWidth="1"/>
    <col min="14340" max="14340" width="13.28515625" style="147" customWidth="1"/>
    <col min="14341" max="14341" width="0" style="147" hidden="1" customWidth="1"/>
    <col min="14342" max="14342" width="13.42578125" style="147" customWidth="1"/>
    <col min="14343" max="14592" width="9.140625" style="147"/>
    <col min="14593" max="14593" width="4.7109375" style="147" customWidth="1"/>
    <col min="14594" max="14594" width="31.85546875" style="147" customWidth="1"/>
    <col min="14595" max="14595" width="14.5703125" style="147" customWidth="1"/>
    <col min="14596" max="14596" width="13.28515625" style="147" customWidth="1"/>
    <col min="14597" max="14597" width="0" style="147" hidden="1" customWidth="1"/>
    <col min="14598" max="14598" width="13.42578125" style="147" customWidth="1"/>
    <col min="14599" max="14848" width="9.140625" style="147"/>
    <col min="14849" max="14849" width="4.7109375" style="147" customWidth="1"/>
    <col min="14850" max="14850" width="31.85546875" style="147" customWidth="1"/>
    <col min="14851" max="14851" width="14.5703125" style="147" customWidth="1"/>
    <col min="14852" max="14852" width="13.28515625" style="147" customWidth="1"/>
    <col min="14853" max="14853" width="0" style="147" hidden="1" customWidth="1"/>
    <col min="14854" max="14854" width="13.42578125" style="147" customWidth="1"/>
    <col min="14855" max="15104" width="9.140625" style="147"/>
    <col min="15105" max="15105" width="4.7109375" style="147" customWidth="1"/>
    <col min="15106" max="15106" width="31.85546875" style="147" customWidth="1"/>
    <col min="15107" max="15107" width="14.5703125" style="147" customWidth="1"/>
    <col min="15108" max="15108" width="13.28515625" style="147" customWidth="1"/>
    <col min="15109" max="15109" width="0" style="147" hidden="1" customWidth="1"/>
    <col min="15110" max="15110" width="13.42578125" style="147" customWidth="1"/>
    <col min="15111" max="15360" width="9.140625" style="147"/>
    <col min="15361" max="15361" width="4.7109375" style="147" customWidth="1"/>
    <col min="15362" max="15362" width="31.85546875" style="147" customWidth="1"/>
    <col min="15363" max="15363" width="14.5703125" style="147" customWidth="1"/>
    <col min="15364" max="15364" width="13.28515625" style="147" customWidth="1"/>
    <col min="15365" max="15365" width="0" style="147" hidden="1" customWidth="1"/>
    <col min="15366" max="15366" width="13.42578125" style="147" customWidth="1"/>
    <col min="15367" max="15616" width="9.140625" style="147"/>
    <col min="15617" max="15617" width="4.7109375" style="147" customWidth="1"/>
    <col min="15618" max="15618" width="31.85546875" style="147" customWidth="1"/>
    <col min="15619" max="15619" width="14.5703125" style="147" customWidth="1"/>
    <col min="15620" max="15620" width="13.28515625" style="147" customWidth="1"/>
    <col min="15621" max="15621" width="0" style="147" hidden="1" customWidth="1"/>
    <col min="15622" max="15622" width="13.42578125" style="147" customWidth="1"/>
    <col min="15623" max="15872" width="9.140625" style="147"/>
    <col min="15873" max="15873" width="4.7109375" style="147" customWidth="1"/>
    <col min="15874" max="15874" width="31.85546875" style="147" customWidth="1"/>
    <col min="15875" max="15875" width="14.5703125" style="147" customWidth="1"/>
    <col min="15876" max="15876" width="13.28515625" style="147" customWidth="1"/>
    <col min="15877" max="15877" width="0" style="147" hidden="1" customWidth="1"/>
    <col min="15878" max="15878" width="13.42578125" style="147" customWidth="1"/>
    <col min="15879" max="16128" width="9.140625" style="147"/>
    <col min="16129" max="16129" width="4.7109375" style="147" customWidth="1"/>
    <col min="16130" max="16130" width="31.85546875" style="147" customWidth="1"/>
    <col min="16131" max="16131" width="14.5703125" style="147" customWidth="1"/>
    <col min="16132" max="16132" width="13.28515625" style="147" customWidth="1"/>
    <col min="16133" max="16133" width="0" style="147" hidden="1" customWidth="1"/>
    <col min="16134" max="16134" width="13.42578125" style="147" customWidth="1"/>
    <col min="16135" max="16384" width="9.140625" style="147"/>
  </cols>
  <sheetData>
    <row r="1" spans="1:7" x14ac:dyDescent="0.2">
      <c r="B1" s="148"/>
      <c r="C1" s="372" t="s">
        <v>489</v>
      </c>
      <c r="D1" s="372"/>
      <c r="E1" s="372"/>
      <c r="F1" s="372"/>
    </row>
    <row r="2" spans="1:7" x14ac:dyDescent="0.2">
      <c r="B2" s="149"/>
      <c r="C2" s="331" t="s">
        <v>686</v>
      </c>
      <c r="D2" s="331"/>
      <c r="E2" s="331"/>
      <c r="F2" s="331"/>
    </row>
    <row r="3" spans="1:7" x14ac:dyDescent="0.2">
      <c r="B3" s="149"/>
      <c r="C3" s="331" t="s">
        <v>475</v>
      </c>
      <c r="D3" s="331"/>
      <c r="E3" s="331"/>
      <c r="F3" s="331"/>
    </row>
    <row r="4" spans="1:7" x14ac:dyDescent="0.2">
      <c r="B4" s="149"/>
      <c r="C4" s="331" t="s">
        <v>476</v>
      </c>
      <c r="D4" s="331"/>
      <c r="E4" s="331"/>
      <c r="F4" s="331"/>
    </row>
    <row r="5" spans="1:7" x14ac:dyDescent="0.2">
      <c r="B5" s="149"/>
      <c r="C5" s="331" t="s">
        <v>911</v>
      </c>
      <c r="D5" s="331"/>
      <c r="E5" s="331"/>
      <c r="F5" s="331"/>
    </row>
    <row r="6" spans="1:7" x14ac:dyDescent="0.2">
      <c r="B6" s="149"/>
      <c r="C6" s="331" t="s">
        <v>477</v>
      </c>
      <c r="D6" s="331"/>
      <c r="E6" s="331"/>
      <c r="F6" s="331"/>
    </row>
    <row r="7" spans="1:7" x14ac:dyDescent="0.2">
      <c r="B7" s="154"/>
      <c r="C7" s="365" t="s">
        <v>487</v>
      </c>
      <c r="D7" s="365"/>
      <c r="E7" s="365"/>
      <c r="F7" s="365"/>
    </row>
    <row r="8" spans="1:7" x14ac:dyDescent="0.2">
      <c r="B8" s="155"/>
      <c r="C8" s="407" t="s">
        <v>749</v>
      </c>
      <c r="D8" s="407"/>
      <c r="E8" s="407"/>
      <c r="F8" s="407"/>
      <c r="G8" s="155"/>
    </row>
    <row r="9" spans="1:7" x14ac:dyDescent="0.2">
      <c r="B9" s="149"/>
      <c r="C9" s="148"/>
      <c r="D9" s="148"/>
      <c r="E9" s="148"/>
    </row>
    <row r="10" spans="1:7" ht="42.75" customHeight="1" x14ac:dyDescent="0.2">
      <c r="A10" s="378" t="s">
        <v>750</v>
      </c>
      <c r="B10" s="378"/>
      <c r="C10" s="378"/>
      <c r="D10" s="378"/>
      <c r="E10" s="378"/>
      <c r="F10" s="378"/>
    </row>
    <row r="11" spans="1:7" x14ac:dyDescent="0.2">
      <c r="A11" s="366"/>
      <c r="B11" s="366"/>
      <c r="C11" s="366"/>
      <c r="D11" s="408"/>
      <c r="E11" s="408"/>
      <c r="F11" s="147" t="s">
        <v>478</v>
      </c>
    </row>
    <row r="12" spans="1:7" x14ac:dyDescent="0.2">
      <c r="A12" s="370" t="s">
        <v>448</v>
      </c>
      <c r="B12" s="370" t="s">
        <v>479</v>
      </c>
      <c r="C12" s="370"/>
      <c r="D12" s="377" t="s">
        <v>92</v>
      </c>
      <c r="E12" s="377"/>
      <c r="F12" s="377"/>
    </row>
    <row r="13" spans="1:7" s="151" customFormat="1" x14ac:dyDescent="0.2">
      <c r="A13" s="370"/>
      <c r="B13" s="370"/>
      <c r="C13" s="370"/>
      <c r="D13" s="409" t="s">
        <v>746</v>
      </c>
      <c r="E13" s="410"/>
      <c r="F13" s="156" t="s">
        <v>747</v>
      </c>
    </row>
    <row r="14" spans="1:7" x14ac:dyDescent="0.2">
      <c r="A14" s="152" t="s">
        <v>499</v>
      </c>
      <c r="B14" s="373" t="s">
        <v>482</v>
      </c>
      <c r="C14" s="374"/>
      <c r="D14" s="373">
        <v>150</v>
      </c>
      <c r="E14" s="374"/>
      <c r="F14" s="152">
        <v>150</v>
      </c>
    </row>
    <row r="15" spans="1:7" x14ac:dyDescent="0.2">
      <c r="A15" s="153"/>
      <c r="B15" s="375" t="s">
        <v>486</v>
      </c>
      <c r="C15" s="376"/>
      <c r="D15" s="375">
        <f>SUM(D14:E14)</f>
        <v>150</v>
      </c>
      <c r="E15" s="376"/>
      <c r="F15" s="156">
        <f>SUM(F14:F14)</f>
        <v>150</v>
      </c>
    </row>
    <row r="26" spans="13:13" x14ac:dyDescent="0.2">
      <c r="M26" s="147" t="s">
        <v>31</v>
      </c>
    </row>
  </sheetData>
  <mergeCells count="19">
    <mergeCell ref="C6:F6"/>
    <mergeCell ref="C1:F1"/>
    <mergeCell ref="C2:F2"/>
    <mergeCell ref="C3:F3"/>
    <mergeCell ref="C4:F4"/>
    <mergeCell ref="C5:F5"/>
    <mergeCell ref="C7:F7"/>
    <mergeCell ref="C8:F8"/>
    <mergeCell ref="A11:C11"/>
    <mergeCell ref="D11:E11"/>
    <mergeCell ref="A12:A13"/>
    <mergeCell ref="B12:C13"/>
    <mergeCell ref="D12:F12"/>
    <mergeCell ref="D13:E13"/>
    <mergeCell ref="B15:C15"/>
    <mergeCell ref="D15:E15"/>
    <mergeCell ref="A10:F10"/>
    <mergeCell ref="B14:C14"/>
    <mergeCell ref="D14:E14"/>
  </mergeCell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Normal="100" workbookViewId="0">
      <selection activeCell="N37" sqref="N37"/>
    </sheetView>
  </sheetViews>
  <sheetFormatPr defaultRowHeight="12.75" x14ac:dyDescent="0.2"/>
  <cols>
    <col min="1" max="1" width="16.28515625" style="25" customWidth="1"/>
    <col min="2" max="2" width="10.42578125" style="25" customWidth="1"/>
    <col min="3" max="3" width="6.7109375" style="25" customWidth="1"/>
    <col min="4" max="4" width="6.85546875" style="25" customWidth="1"/>
    <col min="5" max="5" width="9.85546875" style="25" customWidth="1"/>
    <col min="6" max="6" width="6.85546875" style="25" customWidth="1"/>
    <col min="7" max="7" width="7" style="25" customWidth="1"/>
    <col min="8" max="8" width="15.7109375" style="25" customWidth="1"/>
    <col min="9" max="9" width="15.85546875" style="25" customWidth="1"/>
    <col min="10" max="10" width="16.42578125" style="25" customWidth="1"/>
    <col min="11" max="256" width="9.140625" style="25"/>
    <col min="257" max="257" width="16.28515625" style="25" customWidth="1"/>
    <col min="258" max="258" width="10.42578125" style="25" customWidth="1"/>
    <col min="259" max="259" width="6.7109375" style="25" customWidth="1"/>
    <col min="260" max="260" width="6.85546875" style="25" customWidth="1"/>
    <col min="261" max="261" width="9.85546875" style="25" customWidth="1"/>
    <col min="262" max="262" width="6.85546875" style="25" customWidth="1"/>
    <col min="263" max="263" width="7" style="25" customWidth="1"/>
    <col min="264" max="264" width="15.7109375" style="25" customWidth="1"/>
    <col min="265" max="265" width="15.85546875" style="25" customWidth="1"/>
    <col min="266" max="266" width="16.42578125" style="25" customWidth="1"/>
    <col min="267" max="512" width="9.140625" style="25"/>
    <col min="513" max="513" width="16.28515625" style="25" customWidth="1"/>
    <col min="514" max="514" width="10.42578125" style="25" customWidth="1"/>
    <col min="515" max="515" width="6.7109375" style="25" customWidth="1"/>
    <col min="516" max="516" width="6.85546875" style="25" customWidth="1"/>
    <col min="517" max="517" width="9.85546875" style="25" customWidth="1"/>
    <col min="518" max="518" width="6.85546875" style="25" customWidth="1"/>
    <col min="519" max="519" width="7" style="25" customWidth="1"/>
    <col min="520" max="520" width="15.7109375" style="25" customWidth="1"/>
    <col min="521" max="521" width="15.85546875" style="25" customWidth="1"/>
    <col min="522" max="522" width="16.42578125" style="25" customWidth="1"/>
    <col min="523" max="768" width="9.140625" style="25"/>
    <col min="769" max="769" width="16.28515625" style="25" customWidth="1"/>
    <col min="770" max="770" width="10.42578125" style="25" customWidth="1"/>
    <col min="771" max="771" width="6.7109375" style="25" customWidth="1"/>
    <col min="772" max="772" width="6.85546875" style="25" customWidth="1"/>
    <col min="773" max="773" width="9.85546875" style="25" customWidth="1"/>
    <col min="774" max="774" width="6.85546875" style="25" customWidth="1"/>
    <col min="775" max="775" width="7" style="25" customWidth="1"/>
    <col min="776" max="776" width="15.7109375" style="25" customWidth="1"/>
    <col min="777" max="777" width="15.85546875" style="25" customWidth="1"/>
    <col min="778" max="778" width="16.42578125" style="25" customWidth="1"/>
    <col min="779" max="1024" width="9.140625" style="25"/>
    <col min="1025" max="1025" width="16.28515625" style="25" customWidth="1"/>
    <col min="1026" max="1026" width="10.42578125" style="25" customWidth="1"/>
    <col min="1027" max="1027" width="6.7109375" style="25" customWidth="1"/>
    <col min="1028" max="1028" width="6.85546875" style="25" customWidth="1"/>
    <col min="1029" max="1029" width="9.85546875" style="25" customWidth="1"/>
    <col min="1030" max="1030" width="6.85546875" style="25" customWidth="1"/>
    <col min="1031" max="1031" width="7" style="25" customWidth="1"/>
    <col min="1032" max="1032" width="15.7109375" style="25" customWidth="1"/>
    <col min="1033" max="1033" width="15.85546875" style="25" customWidth="1"/>
    <col min="1034" max="1034" width="16.42578125" style="25" customWidth="1"/>
    <col min="1035" max="1280" width="9.140625" style="25"/>
    <col min="1281" max="1281" width="16.28515625" style="25" customWidth="1"/>
    <col min="1282" max="1282" width="10.42578125" style="25" customWidth="1"/>
    <col min="1283" max="1283" width="6.7109375" style="25" customWidth="1"/>
    <col min="1284" max="1284" width="6.85546875" style="25" customWidth="1"/>
    <col min="1285" max="1285" width="9.85546875" style="25" customWidth="1"/>
    <col min="1286" max="1286" width="6.85546875" style="25" customWidth="1"/>
    <col min="1287" max="1287" width="7" style="25" customWidth="1"/>
    <col min="1288" max="1288" width="15.7109375" style="25" customWidth="1"/>
    <col min="1289" max="1289" width="15.85546875" style="25" customWidth="1"/>
    <col min="1290" max="1290" width="16.42578125" style="25" customWidth="1"/>
    <col min="1291" max="1536" width="9.140625" style="25"/>
    <col min="1537" max="1537" width="16.28515625" style="25" customWidth="1"/>
    <col min="1538" max="1538" width="10.42578125" style="25" customWidth="1"/>
    <col min="1539" max="1539" width="6.7109375" style="25" customWidth="1"/>
    <col min="1540" max="1540" width="6.85546875" style="25" customWidth="1"/>
    <col min="1541" max="1541" width="9.85546875" style="25" customWidth="1"/>
    <col min="1542" max="1542" width="6.85546875" style="25" customWidth="1"/>
    <col min="1543" max="1543" width="7" style="25" customWidth="1"/>
    <col min="1544" max="1544" width="15.7109375" style="25" customWidth="1"/>
    <col min="1545" max="1545" width="15.85546875" style="25" customWidth="1"/>
    <col min="1546" max="1546" width="16.42578125" style="25" customWidth="1"/>
    <col min="1547" max="1792" width="9.140625" style="25"/>
    <col min="1793" max="1793" width="16.28515625" style="25" customWidth="1"/>
    <col min="1794" max="1794" width="10.42578125" style="25" customWidth="1"/>
    <col min="1795" max="1795" width="6.7109375" style="25" customWidth="1"/>
    <col min="1796" max="1796" width="6.85546875" style="25" customWidth="1"/>
    <col min="1797" max="1797" width="9.85546875" style="25" customWidth="1"/>
    <col min="1798" max="1798" width="6.85546875" style="25" customWidth="1"/>
    <col min="1799" max="1799" width="7" style="25" customWidth="1"/>
    <col min="1800" max="1800" width="15.7109375" style="25" customWidth="1"/>
    <col min="1801" max="1801" width="15.85546875" style="25" customWidth="1"/>
    <col min="1802" max="1802" width="16.42578125" style="25" customWidth="1"/>
    <col min="1803" max="2048" width="9.140625" style="25"/>
    <col min="2049" max="2049" width="16.28515625" style="25" customWidth="1"/>
    <col min="2050" max="2050" width="10.42578125" style="25" customWidth="1"/>
    <col min="2051" max="2051" width="6.7109375" style="25" customWidth="1"/>
    <col min="2052" max="2052" width="6.85546875" style="25" customWidth="1"/>
    <col min="2053" max="2053" width="9.85546875" style="25" customWidth="1"/>
    <col min="2054" max="2054" width="6.85546875" style="25" customWidth="1"/>
    <col min="2055" max="2055" width="7" style="25" customWidth="1"/>
    <col min="2056" max="2056" width="15.7109375" style="25" customWidth="1"/>
    <col min="2057" max="2057" width="15.85546875" style="25" customWidth="1"/>
    <col min="2058" max="2058" width="16.42578125" style="25" customWidth="1"/>
    <col min="2059" max="2304" width="9.140625" style="25"/>
    <col min="2305" max="2305" width="16.28515625" style="25" customWidth="1"/>
    <col min="2306" max="2306" width="10.42578125" style="25" customWidth="1"/>
    <col min="2307" max="2307" width="6.7109375" style="25" customWidth="1"/>
    <col min="2308" max="2308" width="6.85546875" style="25" customWidth="1"/>
    <col min="2309" max="2309" width="9.85546875" style="25" customWidth="1"/>
    <col min="2310" max="2310" width="6.85546875" style="25" customWidth="1"/>
    <col min="2311" max="2311" width="7" style="25" customWidth="1"/>
    <col min="2312" max="2312" width="15.7109375" style="25" customWidth="1"/>
    <col min="2313" max="2313" width="15.85546875" style="25" customWidth="1"/>
    <col min="2314" max="2314" width="16.42578125" style="25" customWidth="1"/>
    <col min="2315" max="2560" width="9.140625" style="25"/>
    <col min="2561" max="2561" width="16.28515625" style="25" customWidth="1"/>
    <col min="2562" max="2562" width="10.42578125" style="25" customWidth="1"/>
    <col min="2563" max="2563" width="6.7109375" style="25" customWidth="1"/>
    <col min="2564" max="2564" width="6.85546875" style="25" customWidth="1"/>
    <col min="2565" max="2565" width="9.85546875" style="25" customWidth="1"/>
    <col min="2566" max="2566" width="6.85546875" style="25" customWidth="1"/>
    <col min="2567" max="2567" width="7" style="25" customWidth="1"/>
    <col min="2568" max="2568" width="15.7109375" style="25" customWidth="1"/>
    <col min="2569" max="2569" width="15.85546875" style="25" customWidth="1"/>
    <col min="2570" max="2570" width="16.42578125" style="25" customWidth="1"/>
    <col min="2571" max="2816" width="9.140625" style="25"/>
    <col min="2817" max="2817" width="16.28515625" style="25" customWidth="1"/>
    <col min="2818" max="2818" width="10.42578125" style="25" customWidth="1"/>
    <col min="2819" max="2819" width="6.7109375" style="25" customWidth="1"/>
    <col min="2820" max="2820" width="6.85546875" style="25" customWidth="1"/>
    <col min="2821" max="2821" width="9.85546875" style="25" customWidth="1"/>
    <col min="2822" max="2822" width="6.85546875" style="25" customWidth="1"/>
    <col min="2823" max="2823" width="7" style="25" customWidth="1"/>
    <col min="2824" max="2824" width="15.7109375" style="25" customWidth="1"/>
    <col min="2825" max="2825" width="15.85546875" style="25" customWidth="1"/>
    <col min="2826" max="2826" width="16.42578125" style="25" customWidth="1"/>
    <col min="2827" max="3072" width="9.140625" style="25"/>
    <col min="3073" max="3073" width="16.28515625" style="25" customWidth="1"/>
    <col min="3074" max="3074" width="10.42578125" style="25" customWidth="1"/>
    <col min="3075" max="3075" width="6.7109375" style="25" customWidth="1"/>
    <col min="3076" max="3076" width="6.85546875" style="25" customWidth="1"/>
    <col min="3077" max="3077" width="9.85546875" style="25" customWidth="1"/>
    <col min="3078" max="3078" width="6.85546875" style="25" customWidth="1"/>
    <col min="3079" max="3079" width="7" style="25" customWidth="1"/>
    <col min="3080" max="3080" width="15.7109375" style="25" customWidth="1"/>
    <col min="3081" max="3081" width="15.85546875" style="25" customWidth="1"/>
    <col min="3082" max="3082" width="16.42578125" style="25" customWidth="1"/>
    <col min="3083" max="3328" width="9.140625" style="25"/>
    <col min="3329" max="3329" width="16.28515625" style="25" customWidth="1"/>
    <col min="3330" max="3330" width="10.42578125" style="25" customWidth="1"/>
    <col min="3331" max="3331" width="6.7109375" style="25" customWidth="1"/>
    <col min="3332" max="3332" width="6.85546875" style="25" customWidth="1"/>
    <col min="3333" max="3333" width="9.85546875" style="25" customWidth="1"/>
    <col min="3334" max="3334" width="6.85546875" style="25" customWidth="1"/>
    <col min="3335" max="3335" width="7" style="25" customWidth="1"/>
    <col min="3336" max="3336" width="15.7109375" style="25" customWidth="1"/>
    <col min="3337" max="3337" width="15.85546875" style="25" customWidth="1"/>
    <col min="3338" max="3338" width="16.42578125" style="25" customWidth="1"/>
    <col min="3339" max="3584" width="9.140625" style="25"/>
    <col min="3585" max="3585" width="16.28515625" style="25" customWidth="1"/>
    <col min="3586" max="3586" width="10.42578125" style="25" customWidth="1"/>
    <col min="3587" max="3587" width="6.7109375" style="25" customWidth="1"/>
    <col min="3588" max="3588" width="6.85546875" style="25" customWidth="1"/>
    <col min="3589" max="3589" width="9.85546875" style="25" customWidth="1"/>
    <col min="3590" max="3590" width="6.85546875" style="25" customWidth="1"/>
    <col min="3591" max="3591" width="7" style="25" customWidth="1"/>
    <col min="3592" max="3592" width="15.7109375" style="25" customWidth="1"/>
    <col min="3593" max="3593" width="15.85546875" style="25" customWidth="1"/>
    <col min="3594" max="3594" width="16.42578125" style="25" customWidth="1"/>
    <col min="3595" max="3840" width="9.140625" style="25"/>
    <col min="3841" max="3841" width="16.28515625" style="25" customWidth="1"/>
    <col min="3842" max="3842" width="10.42578125" style="25" customWidth="1"/>
    <col min="3843" max="3843" width="6.7109375" style="25" customWidth="1"/>
    <col min="3844" max="3844" width="6.85546875" style="25" customWidth="1"/>
    <col min="3845" max="3845" width="9.85546875" style="25" customWidth="1"/>
    <col min="3846" max="3846" width="6.85546875" style="25" customWidth="1"/>
    <col min="3847" max="3847" width="7" style="25" customWidth="1"/>
    <col min="3848" max="3848" width="15.7109375" style="25" customWidth="1"/>
    <col min="3849" max="3849" width="15.85546875" style="25" customWidth="1"/>
    <col min="3850" max="3850" width="16.42578125" style="25" customWidth="1"/>
    <col min="3851" max="4096" width="9.140625" style="25"/>
    <col min="4097" max="4097" width="16.28515625" style="25" customWidth="1"/>
    <col min="4098" max="4098" width="10.42578125" style="25" customWidth="1"/>
    <col min="4099" max="4099" width="6.7109375" style="25" customWidth="1"/>
    <col min="4100" max="4100" width="6.85546875" style="25" customWidth="1"/>
    <col min="4101" max="4101" width="9.85546875" style="25" customWidth="1"/>
    <col min="4102" max="4102" width="6.85546875" style="25" customWidth="1"/>
    <col min="4103" max="4103" width="7" style="25" customWidth="1"/>
    <col min="4104" max="4104" width="15.7109375" style="25" customWidth="1"/>
    <col min="4105" max="4105" width="15.85546875" style="25" customWidth="1"/>
    <col min="4106" max="4106" width="16.42578125" style="25" customWidth="1"/>
    <col min="4107" max="4352" width="9.140625" style="25"/>
    <col min="4353" max="4353" width="16.28515625" style="25" customWidth="1"/>
    <col min="4354" max="4354" width="10.42578125" style="25" customWidth="1"/>
    <col min="4355" max="4355" width="6.7109375" style="25" customWidth="1"/>
    <col min="4356" max="4356" width="6.85546875" style="25" customWidth="1"/>
    <col min="4357" max="4357" width="9.85546875" style="25" customWidth="1"/>
    <col min="4358" max="4358" width="6.85546875" style="25" customWidth="1"/>
    <col min="4359" max="4359" width="7" style="25" customWidth="1"/>
    <col min="4360" max="4360" width="15.7109375" style="25" customWidth="1"/>
    <col min="4361" max="4361" width="15.85546875" style="25" customWidth="1"/>
    <col min="4362" max="4362" width="16.42578125" style="25" customWidth="1"/>
    <col min="4363" max="4608" width="9.140625" style="25"/>
    <col min="4609" max="4609" width="16.28515625" style="25" customWidth="1"/>
    <col min="4610" max="4610" width="10.42578125" style="25" customWidth="1"/>
    <col min="4611" max="4611" width="6.7109375" style="25" customWidth="1"/>
    <col min="4612" max="4612" width="6.85546875" style="25" customWidth="1"/>
    <col min="4613" max="4613" width="9.85546875" style="25" customWidth="1"/>
    <col min="4614" max="4614" width="6.85546875" style="25" customWidth="1"/>
    <col min="4615" max="4615" width="7" style="25" customWidth="1"/>
    <col min="4616" max="4616" width="15.7109375" style="25" customWidth="1"/>
    <col min="4617" max="4617" width="15.85546875" style="25" customWidth="1"/>
    <col min="4618" max="4618" width="16.42578125" style="25" customWidth="1"/>
    <col min="4619" max="4864" width="9.140625" style="25"/>
    <col min="4865" max="4865" width="16.28515625" style="25" customWidth="1"/>
    <col min="4866" max="4866" width="10.42578125" style="25" customWidth="1"/>
    <col min="4867" max="4867" width="6.7109375" style="25" customWidth="1"/>
    <col min="4868" max="4868" width="6.85546875" style="25" customWidth="1"/>
    <col min="4869" max="4869" width="9.85546875" style="25" customWidth="1"/>
    <col min="4870" max="4870" width="6.85546875" style="25" customWidth="1"/>
    <col min="4871" max="4871" width="7" style="25" customWidth="1"/>
    <col min="4872" max="4872" width="15.7109375" style="25" customWidth="1"/>
    <col min="4873" max="4873" width="15.85546875" style="25" customWidth="1"/>
    <col min="4874" max="4874" width="16.42578125" style="25" customWidth="1"/>
    <col min="4875" max="5120" width="9.140625" style="25"/>
    <col min="5121" max="5121" width="16.28515625" style="25" customWidth="1"/>
    <col min="5122" max="5122" width="10.42578125" style="25" customWidth="1"/>
    <col min="5123" max="5123" width="6.7109375" style="25" customWidth="1"/>
    <col min="5124" max="5124" width="6.85546875" style="25" customWidth="1"/>
    <col min="5125" max="5125" width="9.85546875" style="25" customWidth="1"/>
    <col min="5126" max="5126" width="6.85546875" style="25" customWidth="1"/>
    <col min="5127" max="5127" width="7" style="25" customWidth="1"/>
    <col min="5128" max="5128" width="15.7109375" style="25" customWidth="1"/>
    <col min="5129" max="5129" width="15.85546875" style="25" customWidth="1"/>
    <col min="5130" max="5130" width="16.42578125" style="25" customWidth="1"/>
    <col min="5131" max="5376" width="9.140625" style="25"/>
    <col min="5377" max="5377" width="16.28515625" style="25" customWidth="1"/>
    <col min="5378" max="5378" width="10.42578125" style="25" customWidth="1"/>
    <col min="5379" max="5379" width="6.7109375" style="25" customWidth="1"/>
    <col min="5380" max="5380" width="6.85546875" style="25" customWidth="1"/>
    <col min="5381" max="5381" width="9.85546875" style="25" customWidth="1"/>
    <col min="5382" max="5382" width="6.85546875" style="25" customWidth="1"/>
    <col min="5383" max="5383" width="7" style="25" customWidth="1"/>
    <col min="5384" max="5384" width="15.7109375" style="25" customWidth="1"/>
    <col min="5385" max="5385" width="15.85546875" style="25" customWidth="1"/>
    <col min="5386" max="5386" width="16.42578125" style="25" customWidth="1"/>
    <col min="5387" max="5632" width="9.140625" style="25"/>
    <col min="5633" max="5633" width="16.28515625" style="25" customWidth="1"/>
    <col min="5634" max="5634" width="10.42578125" style="25" customWidth="1"/>
    <col min="5635" max="5635" width="6.7109375" style="25" customWidth="1"/>
    <col min="5636" max="5636" width="6.85546875" style="25" customWidth="1"/>
    <col min="5637" max="5637" width="9.85546875" style="25" customWidth="1"/>
    <col min="5638" max="5638" width="6.85546875" style="25" customWidth="1"/>
    <col min="5639" max="5639" width="7" style="25" customWidth="1"/>
    <col min="5640" max="5640" width="15.7109375" style="25" customWidth="1"/>
    <col min="5641" max="5641" width="15.85546875" style="25" customWidth="1"/>
    <col min="5642" max="5642" width="16.42578125" style="25" customWidth="1"/>
    <col min="5643" max="5888" width="9.140625" style="25"/>
    <col min="5889" max="5889" width="16.28515625" style="25" customWidth="1"/>
    <col min="5890" max="5890" width="10.42578125" style="25" customWidth="1"/>
    <col min="5891" max="5891" width="6.7109375" style="25" customWidth="1"/>
    <col min="5892" max="5892" width="6.85546875" style="25" customWidth="1"/>
    <col min="5893" max="5893" width="9.85546875" style="25" customWidth="1"/>
    <col min="5894" max="5894" width="6.85546875" style="25" customWidth="1"/>
    <col min="5895" max="5895" width="7" style="25" customWidth="1"/>
    <col min="5896" max="5896" width="15.7109375" style="25" customWidth="1"/>
    <col min="5897" max="5897" width="15.85546875" style="25" customWidth="1"/>
    <col min="5898" max="5898" width="16.42578125" style="25" customWidth="1"/>
    <col min="5899" max="6144" width="9.140625" style="25"/>
    <col min="6145" max="6145" width="16.28515625" style="25" customWidth="1"/>
    <col min="6146" max="6146" width="10.42578125" style="25" customWidth="1"/>
    <col min="6147" max="6147" width="6.7109375" style="25" customWidth="1"/>
    <col min="6148" max="6148" width="6.85546875" style="25" customWidth="1"/>
    <col min="6149" max="6149" width="9.85546875" style="25" customWidth="1"/>
    <col min="6150" max="6150" width="6.85546875" style="25" customWidth="1"/>
    <col min="6151" max="6151" width="7" style="25" customWidth="1"/>
    <col min="6152" max="6152" width="15.7109375" style="25" customWidth="1"/>
    <col min="6153" max="6153" width="15.85546875" style="25" customWidth="1"/>
    <col min="6154" max="6154" width="16.42578125" style="25" customWidth="1"/>
    <col min="6155" max="6400" width="9.140625" style="25"/>
    <col min="6401" max="6401" width="16.28515625" style="25" customWidth="1"/>
    <col min="6402" max="6402" width="10.42578125" style="25" customWidth="1"/>
    <col min="6403" max="6403" width="6.7109375" style="25" customWidth="1"/>
    <col min="6404" max="6404" width="6.85546875" style="25" customWidth="1"/>
    <col min="6405" max="6405" width="9.85546875" style="25" customWidth="1"/>
    <col min="6406" max="6406" width="6.85546875" style="25" customWidth="1"/>
    <col min="6407" max="6407" width="7" style="25" customWidth="1"/>
    <col min="6408" max="6408" width="15.7109375" style="25" customWidth="1"/>
    <col min="6409" max="6409" width="15.85546875" style="25" customWidth="1"/>
    <col min="6410" max="6410" width="16.42578125" style="25" customWidth="1"/>
    <col min="6411" max="6656" width="9.140625" style="25"/>
    <col min="6657" max="6657" width="16.28515625" style="25" customWidth="1"/>
    <col min="6658" max="6658" width="10.42578125" style="25" customWidth="1"/>
    <col min="6659" max="6659" width="6.7109375" style="25" customWidth="1"/>
    <col min="6660" max="6660" width="6.85546875" style="25" customWidth="1"/>
    <col min="6661" max="6661" width="9.85546875" style="25" customWidth="1"/>
    <col min="6662" max="6662" width="6.85546875" style="25" customWidth="1"/>
    <col min="6663" max="6663" width="7" style="25" customWidth="1"/>
    <col min="6664" max="6664" width="15.7109375" style="25" customWidth="1"/>
    <col min="6665" max="6665" width="15.85546875" style="25" customWidth="1"/>
    <col min="6666" max="6666" width="16.42578125" style="25" customWidth="1"/>
    <col min="6667" max="6912" width="9.140625" style="25"/>
    <col min="6913" max="6913" width="16.28515625" style="25" customWidth="1"/>
    <col min="6914" max="6914" width="10.42578125" style="25" customWidth="1"/>
    <col min="6915" max="6915" width="6.7109375" style="25" customWidth="1"/>
    <col min="6916" max="6916" width="6.85546875" style="25" customWidth="1"/>
    <col min="6917" max="6917" width="9.85546875" style="25" customWidth="1"/>
    <col min="6918" max="6918" width="6.85546875" style="25" customWidth="1"/>
    <col min="6919" max="6919" width="7" style="25" customWidth="1"/>
    <col min="6920" max="6920" width="15.7109375" style="25" customWidth="1"/>
    <col min="6921" max="6921" width="15.85546875" style="25" customWidth="1"/>
    <col min="6922" max="6922" width="16.42578125" style="25" customWidth="1"/>
    <col min="6923" max="7168" width="9.140625" style="25"/>
    <col min="7169" max="7169" width="16.28515625" style="25" customWidth="1"/>
    <col min="7170" max="7170" width="10.42578125" style="25" customWidth="1"/>
    <col min="7171" max="7171" width="6.7109375" style="25" customWidth="1"/>
    <col min="7172" max="7172" width="6.85546875" style="25" customWidth="1"/>
    <col min="7173" max="7173" width="9.85546875" style="25" customWidth="1"/>
    <col min="7174" max="7174" width="6.85546875" style="25" customWidth="1"/>
    <col min="7175" max="7175" width="7" style="25" customWidth="1"/>
    <col min="7176" max="7176" width="15.7109375" style="25" customWidth="1"/>
    <col min="7177" max="7177" width="15.85546875" style="25" customWidth="1"/>
    <col min="7178" max="7178" width="16.42578125" style="25" customWidth="1"/>
    <col min="7179" max="7424" width="9.140625" style="25"/>
    <col min="7425" max="7425" width="16.28515625" style="25" customWidth="1"/>
    <col min="7426" max="7426" width="10.42578125" style="25" customWidth="1"/>
    <col min="7427" max="7427" width="6.7109375" style="25" customWidth="1"/>
    <col min="7428" max="7428" width="6.85546875" style="25" customWidth="1"/>
    <col min="7429" max="7429" width="9.85546875" style="25" customWidth="1"/>
    <col min="7430" max="7430" width="6.85546875" style="25" customWidth="1"/>
    <col min="7431" max="7431" width="7" style="25" customWidth="1"/>
    <col min="7432" max="7432" width="15.7109375" style="25" customWidth="1"/>
    <col min="7433" max="7433" width="15.85546875" style="25" customWidth="1"/>
    <col min="7434" max="7434" width="16.42578125" style="25" customWidth="1"/>
    <col min="7435" max="7680" width="9.140625" style="25"/>
    <col min="7681" max="7681" width="16.28515625" style="25" customWidth="1"/>
    <col min="7682" max="7682" width="10.42578125" style="25" customWidth="1"/>
    <col min="7683" max="7683" width="6.7109375" style="25" customWidth="1"/>
    <col min="7684" max="7684" width="6.85546875" style="25" customWidth="1"/>
    <col min="7685" max="7685" width="9.85546875" style="25" customWidth="1"/>
    <col min="7686" max="7686" width="6.85546875" style="25" customWidth="1"/>
    <col min="7687" max="7687" width="7" style="25" customWidth="1"/>
    <col min="7688" max="7688" width="15.7109375" style="25" customWidth="1"/>
    <col min="7689" max="7689" width="15.85546875" style="25" customWidth="1"/>
    <col min="7690" max="7690" width="16.42578125" style="25" customWidth="1"/>
    <col min="7691" max="7936" width="9.140625" style="25"/>
    <col min="7937" max="7937" width="16.28515625" style="25" customWidth="1"/>
    <col min="7938" max="7938" width="10.42578125" style="25" customWidth="1"/>
    <col min="7939" max="7939" width="6.7109375" style="25" customWidth="1"/>
    <col min="7940" max="7940" width="6.85546875" style="25" customWidth="1"/>
    <col min="7941" max="7941" width="9.85546875" style="25" customWidth="1"/>
    <col min="7942" max="7942" width="6.85546875" style="25" customWidth="1"/>
    <col min="7943" max="7943" width="7" style="25" customWidth="1"/>
    <col min="7944" max="7944" width="15.7109375" style="25" customWidth="1"/>
    <col min="7945" max="7945" width="15.85546875" style="25" customWidth="1"/>
    <col min="7946" max="7946" width="16.42578125" style="25" customWidth="1"/>
    <col min="7947" max="8192" width="9.140625" style="25"/>
    <col min="8193" max="8193" width="16.28515625" style="25" customWidth="1"/>
    <col min="8194" max="8194" width="10.42578125" style="25" customWidth="1"/>
    <col min="8195" max="8195" width="6.7109375" style="25" customWidth="1"/>
    <col min="8196" max="8196" width="6.85546875" style="25" customWidth="1"/>
    <col min="8197" max="8197" width="9.85546875" style="25" customWidth="1"/>
    <col min="8198" max="8198" width="6.85546875" style="25" customWidth="1"/>
    <col min="8199" max="8199" width="7" style="25" customWidth="1"/>
    <col min="8200" max="8200" width="15.7109375" style="25" customWidth="1"/>
    <col min="8201" max="8201" width="15.85546875" style="25" customWidth="1"/>
    <col min="8202" max="8202" width="16.42578125" style="25" customWidth="1"/>
    <col min="8203" max="8448" width="9.140625" style="25"/>
    <col min="8449" max="8449" width="16.28515625" style="25" customWidth="1"/>
    <col min="8450" max="8450" width="10.42578125" style="25" customWidth="1"/>
    <col min="8451" max="8451" width="6.7109375" style="25" customWidth="1"/>
    <col min="8452" max="8452" width="6.85546875" style="25" customWidth="1"/>
    <col min="8453" max="8453" width="9.85546875" style="25" customWidth="1"/>
    <col min="8454" max="8454" width="6.85546875" style="25" customWidth="1"/>
    <col min="8455" max="8455" width="7" style="25" customWidth="1"/>
    <col min="8456" max="8456" width="15.7109375" style="25" customWidth="1"/>
    <col min="8457" max="8457" width="15.85546875" style="25" customWidth="1"/>
    <col min="8458" max="8458" width="16.42578125" style="25" customWidth="1"/>
    <col min="8459" max="8704" width="9.140625" style="25"/>
    <col min="8705" max="8705" width="16.28515625" style="25" customWidth="1"/>
    <col min="8706" max="8706" width="10.42578125" style="25" customWidth="1"/>
    <col min="8707" max="8707" width="6.7109375" style="25" customWidth="1"/>
    <col min="8708" max="8708" width="6.85546875" style="25" customWidth="1"/>
    <col min="8709" max="8709" width="9.85546875" style="25" customWidth="1"/>
    <col min="8710" max="8710" width="6.85546875" style="25" customWidth="1"/>
    <col min="8711" max="8711" width="7" style="25" customWidth="1"/>
    <col min="8712" max="8712" width="15.7109375" style="25" customWidth="1"/>
    <col min="8713" max="8713" width="15.85546875" style="25" customWidth="1"/>
    <col min="8714" max="8714" width="16.42578125" style="25" customWidth="1"/>
    <col min="8715" max="8960" width="9.140625" style="25"/>
    <col min="8961" max="8961" width="16.28515625" style="25" customWidth="1"/>
    <col min="8962" max="8962" width="10.42578125" style="25" customWidth="1"/>
    <col min="8963" max="8963" width="6.7109375" style="25" customWidth="1"/>
    <col min="8964" max="8964" width="6.85546875" style="25" customWidth="1"/>
    <col min="8965" max="8965" width="9.85546875" style="25" customWidth="1"/>
    <col min="8966" max="8966" width="6.85546875" style="25" customWidth="1"/>
    <col min="8967" max="8967" width="7" style="25" customWidth="1"/>
    <col min="8968" max="8968" width="15.7109375" style="25" customWidth="1"/>
    <col min="8969" max="8969" width="15.85546875" style="25" customWidth="1"/>
    <col min="8970" max="8970" width="16.42578125" style="25" customWidth="1"/>
    <col min="8971" max="9216" width="9.140625" style="25"/>
    <col min="9217" max="9217" width="16.28515625" style="25" customWidth="1"/>
    <col min="9218" max="9218" width="10.42578125" style="25" customWidth="1"/>
    <col min="9219" max="9219" width="6.7109375" style="25" customWidth="1"/>
    <col min="9220" max="9220" width="6.85546875" style="25" customWidth="1"/>
    <col min="9221" max="9221" width="9.85546875" style="25" customWidth="1"/>
    <col min="9222" max="9222" width="6.85546875" style="25" customWidth="1"/>
    <col min="9223" max="9223" width="7" style="25" customWidth="1"/>
    <col min="9224" max="9224" width="15.7109375" style="25" customWidth="1"/>
    <col min="9225" max="9225" width="15.85546875" style="25" customWidth="1"/>
    <col min="9226" max="9226" width="16.42578125" style="25" customWidth="1"/>
    <col min="9227" max="9472" width="9.140625" style="25"/>
    <col min="9473" max="9473" width="16.28515625" style="25" customWidth="1"/>
    <col min="9474" max="9474" width="10.42578125" style="25" customWidth="1"/>
    <col min="9475" max="9475" width="6.7109375" style="25" customWidth="1"/>
    <col min="9476" max="9476" width="6.85546875" style="25" customWidth="1"/>
    <col min="9477" max="9477" width="9.85546875" style="25" customWidth="1"/>
    <col min="9478" max="9478" width="6.85546875" style="25" customWidth="1"/>
    <col min="9479" max="9479" width="7" style="25" customWidth="1"/>
    <col min="9480" max="9480" width="15.7109375" style="25" customWidth="1"/>
    <col min="9481" max="9481" width="15.85546875" style="25" customWidth="1"/>
    <col min="9482" max="9482" width="16.42578125" style="25" customWidth="1"/>
    <col min="9483" max="9728" width="9.140625" style="25"/>
    <col min="9729" max="9729" width="16.28515625" style="25" customWidth="1"/>
    <col min="9730" max="9730" width="10.42578125" style="25" customWidth="1"/>
    <col min="9731" max="9731" width="6.7109375" style="25" customWidth="1"/>
    <col min="9732" max="9732" width="6.85546875" style="25" customWidth="1"/>
    <col min="9733" max="9733" width="9.85546875" style="25" customWidth="1"/>
    <col min="9734" max="9734" width="6.85546875" style="25" customWidth="1"/>
    <col min="9735" max="9735" width="7" style="25" customWidth="1"/>
    <col min="9736" max="9736" width="15.7109375" style="25" customWidth="1"/>
    <col min="9737" max="9737" width="15.85546875" style="25" customWidth="1"/>
    <col min="9738" max="9738" width="16.42578125" style="25" customWidth="1"/>
    <col min="9739" max="9984" width="9.140625" style="25"/>
    <col min="9985" max="9985" width="16.28515625" style="25" customWidth="1"/>
    <col min="9986" max="9986" width="10.42578125" style="25" customWidth="1"/>
    <col min="9987" max="9987" width="6.7109375" style="25" customWidth="1"/>
    <col min="9988" max="9988" width="6.85546875" style="25" customWidth="1"/>
    <col min="9989" max="9989" width="9.85546875" style="25" customWidth="1"/>
    <col min="9990" max="9990" width="6.85546875" style="25" customWidth="1"/>
    <col min="9991" max="9991" width="7" style="25" customWidth="1"/>
    <col min="9992" max="9992" width="15.7109375" style="25" customWidth="1"/>
    <col min="9993" max="9993" width="15.85546875" style="25" customWidth="1"/>
    <col min="9994" max="9994" width="16.42578125" style="25" customWidth="1"/>
    <col min="9995" max="10240" width="9.140625" style="25"/>
    <col min="10241" max="10241" width="16.28515625" style="25" customWidth="1"/>
    <col min="10242" max="10242" width="10.42578125" style="25" customWidth="1"/>
    <col min="10243" max="10243" width="6.7109375" style="25" customWidth="1"/>
    <col min="10244" max="10244" width="6.85546875" style="25" customWidth="1"/>
    <col min="10245" max="10245" width="9.85546875" style="25" customWidth="1"/>
    <col min="10246" max="10246" width="6.85546875" style="25" customWidth="1"/>
    <col min="10247" max="10247" width="7" style="25" customWidth="1"/>
    <col min="10248" max="10248" width="15.7109375" style="25" customWidth="1"/>
    <col min="10249" max="10249" width="15.85546875" style="25" customWidth="1"/>
    <col min="10250" max="10250" width="16.42578125" style="25" customWidth="1"/>
    <col min="10251" max="10496" width="9.140625" style="25"/>
    <col min="10497" max="10497" width="16.28515625" style="25" customWidth="1"/>
    <col min="10498" max="10498" width="10.42578125" style="25" customWidth="1"/>
    <col min="10499" max="10499" width="6.7109375" style="25" customWidth="1"/>
    <col min="10500" max="10500" width="6.85546875" style="25" customWidth="1"/>
    <col min="10501" max="10501" width="9.85546875" style="25" customWidth="1"/>
    <col min="10502" max="10502" width="6.85546875" style="25" customWidth="1"/>
    <col min="10503" max="10503" width="7" style="25" customWidth="1"/>
    <col min="10504" max="10504" width="15.7109375" style="25" customWidth="1"/>
    <col min="10505" max="10505" width="15.85546875" style="25" customWidth="1"/>
    <col min="10506" max="10506" width="16.42578125" style="25" customWidth="1"/>
    <col min="10507" max="10752" width="9.140625" style="25"/>
    <col min="10753" max="10753" width="16.28515625" style="25" customWidth="1"/>
    <col min="10754" max="10754" width="10.42578125" style="25" customWidth="1"/>
    <col min="10755" max="10755" width="6.7109375" style="25" customWidth="1"/>
    <col min="10756" max="10756" width="6.85546875" style="25" customWidth="1"/>
    <col min="10757" max="10757" width="9.85546875" style="25" customWidth="1"/>
    <col min="10758" max="10758" width="6.85546875" style="25" customWidth="1"/>
    <col min="10759" max="10759" width="7" style="25" customWidth="1"/>
    <col min="10760" max="10760" width="15.7109375" style="25" customWidth="1"/>
    <col min="10761" max="10761" width="15.85546875" style="25" customWidth="1"/>
    <col min="10762" max="10762" width="16.42578125" style="25" customWidth="1"/>
    <col min="10763" max="11008" width="9.140625" style="25"/>
    <col min="11009" max="11009" width="16.28515625" style="25" customWidth="1"/>
    <col min="11010" max="11010" width="10.42578125" style="25" customWidth="1"/>
    <col min="11011" max="11011" width="6.7109375" style="25" customWidth="1"/>
    <col min="11012" max="11012" width="6.85546875" style="25" customWidth="1"/>
    <col min="11013" max="11013" width="9.85546875" style="25" customWidth="1"/>
    <col min="11014" max="11014" width="6.85546875" style="25" customWidth="1"/>
    <col min="11015" max="11015" width="7" style="25" customWidth="1"/>
    <col min="11016" max="11016" width="15.7109375" style="25" customWidth="1"/>
    <col min="11017" max="11017" width="15.85546875" style="25" customWidth="1"/>
    <col min="11018" max="11018" width="16.42578125" style="25" customWidth="1"/>
    <col min="11019" max="11264" width="9.140625" style="25"/>
    <col min="11265" max="11265" width="16.28515625" style="25" customWidth="1"/>
    <col min="11266" max="11266" width="10.42578125" style="25" customWidth="1"/>
    <col min="11267" max="11267" width="6.7109375" style="25" customWidth="1"/>
    <col min="11268" max="11268" width="6.85546875" style="25" customWidth="1"/>
    <col min="11269" max="11269" width="9.85546875" style="25" customWidth="1"/>
    <col min="11270" max="11270" width="6.85546875" style="25" customWidth="1"/>
    <col min="11271" max="11271" width="7" style="25" customWidth="1"/>
    <col min="11272" max="11272" width="15.7109375" style="25" customWidth="1"/>
    <col min="11273" max="11273" width="15.85546875" style="25" customWidth="1"/>
    <col min="11274" max="11274" width="16.42578125" style="25" customWidth="1"/>
    <col min="11275" max="11520" width="9.140625" style="25"/>
    <col min="11521" max="11521" width="16.28515625" style="25" customWidth="1"/>
    <col min="11522" max="11522" width="10.42578125" style="25" customWidth="1"/>
    <col min="11523" max="11523" width="6.7109375" style="25" customWidth="1"/>
    <col min="11524" max="11524" width="6.85546875" style="25" customWidth="1"/>
    <col min="11525" max="11525" width="9.85546875" style="25" customWidth="1"/>
    <col min="11526" max="11526" width="6.85546875" style="25" customWidth="1"/>
    <col min="11527" max="11527" width="7" style="25" customWidth="1"/>
    <col min="11528" max="11528" width="15.7109375" style="25" customWidth="1"/>
    <col min="11529" max="11529" width="15.85546875" style="25" customWidth="1"/>
    <col min="11530" max="11530" width="16.42578125" style="25" customWidth="1"/>
    <col min="11531" max="11776" width="9.140625" style="25"/>
    <col min="11777" max="11777" width="16.28515625" style="25" customWidth="1"/>
    <col min="11778" max="11778" width="10.42578125" style="25" customWidth="1"/>
    <col min="11779" max="11779" width="6.7109375" style="25" customWidth="1"/>
    <col min="11780" max="11780" width="6.85546875" style="25" customWidth="1"/>
    <col min="11781" max="11781" width="9.85546875" style="25" customWidth="1"/>
    <col min="11782" max="11782" width="6.85546875" style="25" customWidth="1"/>
    <col min="11783" max="11783" width="7" style="25" customWidth="1"/>
    <col min="11784" max="11784" width="15.7109375" style="25" customWidth="1"/>
    <col min="11785" max="11785" width="15.85546875" style="25" customWidth="1"/>
    <col min="11786" max="11786" width="16.42578125" style="25" customWidth="1"/>
    <col min="11787" max="12032" width="9.140625" style="25"/>
    <col min="12033" max="12033" width="16.28515625" style="25" customWidth="1"/>
    <col min="12034" max="12034" width="10.42578125" style="25" customWidth="1"/>
    <col min="12035" max="12035" width="6.7109375" style="25" customWidth="1"/>
    <col min="12036" max="12036" width="6.85546875" style="25" customWidth="1"/>
    <col min="12037" max="12037" width="9.85546875" style="25" customWidth="1"/>
    <col min="12038" max="12038" width="6.85546875" style="25" customWidth="1"/>
    <col min="12039" max="12039" width="7" style="25" customWidth="1"/>
    <col min="12040" max="12040" width="15.7109375" style="25" customWidth="1"/>
    <col min="12041" max="12041" width="15.85546875" style="25" customWidth="1"/>
    <col min="12042" max="12042" width="16.42578125" style="25" customWidth="1"/>
    <col min="12043" max="12288" width="9.140625" style="25"/>
    <col min="12289" max="12289" width="16.28515625" style="25" customWidth="1"/>
    <col min="12290" max="12290" width="10.42578125" style="25" customWidth="1"/>
    <col min="12291" max="12291" width="6.7109375" style="25" customWidth="1"/>
    <col min="12292" max="12292" width="6.85546875" style="25" customWidth="1"/>
    <col min="12293" max="12293" width="9.85546875" style="25" customWidth="1"/>
    <col min="12294" max="12294" width="6.85546875" style="25" customWidth="1"/>
    <col min="12295" max="12295" width="7" style="25" customWidth="1"/>
    <col min="12296" max="12296" width="15.7109375" style="25" customWidth="1"/>
    <col min="12297" max="12297" width="15.85546875" style="25" customWidth="1"/>
    <col min="12298" max="12298" width="16.42578125" style="25" customWidth="1"/>
    <col min="12299" max="12544" width="9.140625" style="25"/>
    <col min="12545" max="12545" width="16.28515625" style="25" customWidth="1"/>
    <col min="12546" max="12546" width="10.42578125" style="25" customWidth="1"/>
    <col min="12547" max="12547" width="6.7109375" style="25" customWidth="1"/>
    <col min="12548" max="12548" width="6.85546875" style="25" customWidth="1"/>
    <col min="12549" max="12549" width="9.85546875" style="25" customWidth="1"/>
    <col min="12550" max="12550" width="6.85546875" style="25" customWidth="1"/>
    <col min="12551" max="12551" width="7" style="25" customWidth="1"/>
    <col min="12552" max="12552" width="15.7109375" style="25" customWidth="1"/>
    <col min="12553" max="12553" width="15.85546875" style="25" customWidth="1"/>
    <col min="12554" max="12554" width="16.42578125" style="25" customWidth="1"/>
    <col min="12555" max="12800" width="9.140625" style="25"/>
    <col min="12801" max="12801" width="16.28515625" style="25" customWidth="1"/>
    <col min="12802" max="12802" width="10.42578125" style="25" customWidth="1"/>
    <col min="12803" max="12803" width="6.7109375" style="25" customWidth="1"/>
    <col min="12804" max="12804" width="6.85546875" style="25" customWidth="1"/>
    <col min="12805" max="12805" width="9.85546875" style="25" customWidth="1"/>
    <col min="12806" max="12806" width="6.85546875" style="25" customWidth="1"/>
    <col min="12807" max="12807" width="7" style="25" customWidth="1"/>
    <col min="12808" max="12808" width="15.7109375" style="25" customWidth="1"/>
    <col min="12809" max="12809" width="15.85546875" style="25" customWidth="1"/>
    <col min="12810" max="12810" width="16.42578125" style="25" customWidth="1"/>
    <col min="12811" max="13056" width="9.140625" style="25"/>
    <col min="13057" max="13057" width="16.28515625" style="25" customWidth="1"/>
    <col min="13058" max="13058" width="10.42578125" style="25" customWidth="1"/>
    <col min="13059" max="13059" width="6.7109375" style="25" customWidth="1"/>
    <col min="13060" max="13060" width="6.85546875" style="25" customWidth="1"/>
    <col min="13061" max="13061" width="9.85546875" style="25" customWidth="1"/>
    <col min="13062" max="13062" width="6.85546875" style="25" customWidth="1"/>
    <col min="13063" max="13063" width="7" style="25" customWidth="1"/>
    <col min="13064" max="13064" width="15.7109375" style="25" customWidth="1"/>
    <col min="13065" max="13065" width="15.85546875" style="25" customWidth="1"/>
    <col min="13066" max="13066" width="16.42578125" style="25" customWidth="1"/>
    <col min="13067" max="13312" width="9.140625" style="25"/>
    <col min="13313" max="13313" width="16.28515625" style="25" customWidth="1"/>
    <col min="13314" max="13314" width="10.42578125" style="25" customWidth="1"/>
    <col min="13315" max="13315" width="6.7109375" style="25" customWidth="1"/>
    <col min="13316" max="13316" width="6.85546875" style="25" customWidth="1"/>
    <col min="13317" max="13317" width="9.85546875" style="25" customWidth="1"/>
    <col min="13318" max="13318" width="6.85546875" style="25" customWidth="1"/>
    <col min="13319" max="13319" width="7" style="25" customWidth="1"/>
    <col min="13320" max="13320" width="15.7109375" style="25" customWidth="1"/>
    <col min="13321" max="13321" width="15.85546875" style="25" customWidth="1"/>
    <col min="13322" max="13322" width="16.42578125" style="25" customWidth="1"/>
    <col min="13323" max="13568" width="9.140625" style="25"/>
    <col min="13569" max="13569" width="16.28515625" style="25" customWidth="1"/>
    <col min="13570" max="13570" width="10.42578125" style="25" customWidth="1"/>
    <col min="13571" max="13571" width="6.7109375" style="25" customWidth="1"/>
    <col min="13572" max="13572" width="6.85546875" style="25" customWidth="1"/>
    <col min="13573" max="13573" width="9.85546875" style="25" customWidth="1"/>
    <col min="13574" max="13574" width="6.85546875" style="25" customWidth="1"/>
    <col min="13575" max="13575" width="7" style="25" customWidth="1"/>
    <col min="13576" max="13576" width="15.7109375" style="25" customWidth="1"/>
    <col min="13577" max="13577" width="15.85546875" style="25" customWidth="1"/>
    <col min="13578" max="13578" width="16.42578125" style="25" customWidth="1"/>
    <col min="13579" max="13824" width="9.140625" style="25"/>
    <col min="13825" max="13825" width="16.28515625" style="25" customWidth="1"/>
    <col min="13826" max="13826" width="10.42578125" style="25" customWidth="1"/>
    <col min="13827" max="13827" width="6.7109375" style="25" customWidth="1"/>
    <col min="13828" max="13828" width="6.85546875" style="25" customWidth="1"/>
    <col min="13829" max="13829" width="9.85546875" style="25" customWidth="1"/>
    <col min="13830" max="13830" width="6.85546875" style="25" customWidth="1"/>
    <col min="13831" max="13831" width="7" style="25" customWidth="1"/>
    <col min="13832" max="13832" width="15.7109375" style="25" customWidth="1"/>
    <col min="13833" max="13833" width="15.85546875" style="25" customWidth="1"/>
    <col min="13834" max="13834" width="16.42578125" style="25" customWidth="1"/>
    <col min="13835" max="14080" width="9.140625" style="25"/>
    <col min="14081" max="14081" width="16.28515625" style="25" customWidth="1"/>
    <col min="14082" max="14082" width="10.42578125" style="25" customWidth="1"/>
    <col min="14083" max="14083" width="6.7109375" style="25" customWidth="1"/>
    <col min="14084" max="14084" width="6.85546875" style="25" customWidth="1"/>
    <col min="14085" max="14085" width="9.85546875" style="25" customWidth="1"/>
    <col min="14086" max="14086" width="6.85546875" style="25" customWidth="1"/>
    <col min="14087" max="14087" width="7" style="25" customWidth="1"/>
    <col min="14088" max="14088" width="15.7109375" style="25" customWidth="1"/>
    <col min="14089" max="14089" width="15.85546875" style="25" customWidth="1"/>
    <col min="14090" max="14090" width="16.42578125" style="25" customWidth="1"/>
    <col min="14091" max="14336" width="9.140625" style="25"/>
    <col min="14337" max="14337" width="16.28515625" style="25" customWidth="1"/>
    <col min="14338" max="14338" width="10.42578125" style="25" customWidth="1"/>
    <col min="14339" max="14339" width="6.7109375" style="25" customWidth="1"/>
    <col min="14340" max="14340" width="6.85546875" style="25" customWidth="1"/>
    <col min="14341" max="14341" width="9.85546875" style="25" customWidth="1"/>
    <col min="14342" max="14342" width="6.85546875" style="25" customWidth="1"/>
    <col min="14343" max="14343" width="7" style="25" customWidth="1"/>
    <col min="14344" max="14344" width="15.7109375" style="25" customWidth="1"/>
    <col min="14345" max="14345" width="15.85546875" style="25" customWidth="1"/>
    <col min="14346" max="14346" width="16.42578125" style="25" customWidth="1"/>
    <col min="14347" max="14592" width="9.140625" style="25"/>
    <col min="14593" max="14593" width="16.28515625" style="25" customWidth="1"/>
    <col min="14594" max="14594" width="10.42578125" style="25" customWidth="1"/>
    <col min="14595" max="14595" width="6.7109375" style="25" customWidth="1"/>
    <col min="14596" max="14596" width="6.85546875" style="25" customWidth="1"/>
    <col min="14597" max="14597" width="9.85546875" style="25" customWidth="1"/>
    <col min="14598" max="14598" width="6.85546875" style="25" customWidth="1"/>
    <col min="14599" max="14599" width="7" style="25" customWidth="1"/>
    <col min="14600" max="14600" width="15.7109375" style="25" customWidth="1"/>
    <col min="14601" max="14601" width="15.85546875" style="25" customWidth="1"/>
    <col min="14602" max="14602" width="16.42578125" style="25" customWidth="1"/>
    <col min="14603" max="14848" width="9.140625" style="25"/>
    <col min="14849" max="14849" width="16.28515625" style="25" customWidth="1"/>
    <col min="14850" max="14850" width="10.42578125" style="25" customWidth="1"/>
    <col min="14851" max="14851" width="6.7109375" style="25" customWidth="1"/>
    <col min="14852" max="14852" width="6.85546875" style="25" customWidth="1"/>
    <col min="14853" max="14853" width="9.85546875" style="25" customWidth="1"/>
    <col min="14854" max="14854" width="6.85546875" style="25" customWidth="1"/>
    <col min="14855" max="14855" width="7" style="25" customWidth="1"/>
    <col min="14856" max="14856" width="15.7109375" style="25" customWidth="1"/>
    <col min="14857" max="14857" width="15.85546875" style="25" customWidth="1"/>
    <col min="14858" max="14858" width="16.42578125" style="25" customWidth="1"/>
    <col min="14859" max="15104" width="9.140625" style="25"/>
    <col min="15105" max="15105" width="16.28515625" style="25" customWidth="1"/>
    <col min="15106" max="15106" width="10.42578125" style="25" customWidth="1"/>
    <col min="15107" max="15107" width="6.7109375" style="25" customWidth="1"/>
    <col min="15108" max="15108" width="6.85546875" style="25" customWidth="1"/>
    <col min="15109" max="15109" width="9.85546875" style="25" customWidth="1"/>
    <col min="15110" max="15110" width="6.85546875" style="25" customWidth="1"/>
    <col min="15111" max="15111" width="7" style="25" customWidth="1"/>
    <col min="15112" max="15112" width="15.7109375" style="25" customWidth="1"/>
    <col min="15113" max="15113" width="15.85546875" style="25" customWidth="1"/>
    <col min="15114" max="15114" width="16.42578125" style="25" customWidth="1"/>
    <col min="15115" max="15360" width="9.140625" style="25"/>
    <col min="15361" max="15361" width="16.28515625" style="25" customWidth="1"/>
    <col min="15362" max="15362" width="10.42578125" style="25" customWidth="1"/>
    <col min="15363" max="15363" width="6.7109375" style="25" customWidth="1"/>
    <col min="15364" max="15364" width="6.85546875" style="25" customWidth="1"/>
    <col min="15365" max="15365" width="9.85546875" style="25" customWidth="1"/>
    <col min="15366" max="15366" width="6.85546875" style="25" customWidth="1"/>
    <col min="15367" max="15367" width="7" style="25" customWidth="1"/>
    <col min="15368" max="15368" width="15.7109375" style="25" customWidth="1"/>
    <col min="15369" max="15369" width="15.85546875" style="25" customWidth="1"/>
    <col min="15370" max="15370" width="16.42578125" style="25" customWidth="1"/>
    <col min="15371" max="15616" width="9.140625" style="25"/>
    <col min="15617" max="15617" width="16.28515625" style="25" customWidth="1"/>
    <col min="15618" max="15618" width="10.42578125" style="25" customWidth="1"/>
    <col min="15619" max="15619" width="6.7109375" style="25" customWidth="1"/>
    <col min="15620" max="15620" width="6.85546875" style="25" customWidth="1"/>
    <col min="15621" max="15621" width="9.85546875" style="25" customWidth="1"/>
    <col min="15622" max="15622" width="6.85546875" style="25" customWidth="1"/>
    <col min="15623" max="15623" width="7" style="25" customWidth="1"/>
    <col min="15624" max="15624" width="15.7109375" style="25" customWidth="1"/>
    <col min="15625" max="15625" width="15.85546875" style="25" customWidth="1"/>
    <col min="15626" max="15626" width="16.42578125" style="25" customWidth="1"/>
    <col min="15627" max="15872" width="9.140625" style="25"/>
    <col min="15873" max="15873" width="16.28515625" style="25" customWidth="1"/>
    <col min="15874" max="15874" width="10.42578125" style="25" customWidth="1"/>
    <col min="15875" max="15875" width="6.7109375" style="25" customWidth="1"/>
    <col min="15876" max="15876" width="6.85546875" style="25" customWidth="1"/>
    <col min="15877" max="15877" width="9.85546875" style="25" customWidth="1"/>
    <col min="15878" max="15878" width="6.85546875" style="25" customWidth="1"/>
    <col min="15879" max="15879" width="7" style="25" customWidth="1"/>
    <col min="15880" max="15880" width="15.7109375" style="25" customWidth="1"/>
    <col min="15881" max="15881" width="15.85546875" style="25" customWidth="1"/>
    <col min="15882" max="15882" width="16.42578125" style="25" customWidth="1"/>
    <col min="15883" max="16128" width="9.140625" style="25"/>
    <col min="16129" max="16129" width="16.28515625" style="25" customWidth="1"/>
    <col min="16130" max="16130" width="10.42578125" style="25" customWidth="1"/>
    <col min="16131" max="16131" width="6.7109375" style="25" customWidth="1"/>
    <col min="16132" max="16132" width="6.85546875" style="25" customWidth="1"/>
    <col min="16133" max="16133" width="9.85546875" style="25" customWidth="1"/>
    <col min="16134" max="16134" width="6.85546875" style="25" customWidth="1"/>
    <col min="16135" max="16135" width="7" style="25" customWidth="1"/>
    <col min="16136" max="16136" width="15.7109375" style="25" customWidth="1"/>
    <col min="16137" max="16137" width="15.85546875" style="25" customWidth="1"/>
    <col min="16138" max="16138" width="16.42578125" style="25" customWidth="1"/>
    <col min="16139" max="16384" width="9.140625" style="25"/>
  </cols>
  <sheetData>
    <row r="1" spans="1:13" s="245" customFormat="1" ht="15.75" x14ac:dyDescent="0.25">
      <c r="F1" s="411" t="s">
        <v>885</v>
      </c>
      <c r="G1" s="411"/>
      <c r="H1" s="411"/>
      <c r="I1" s="411"/>
      <c r="J1" s="411"/>
      <c r="M1" s="246"/>
    </row>
    <row r="2" spans="1:13" s="245" customFormat="1" ht="15.75" x14ac:dyDescent="0.25">
      <c r="F2" s="331" t="s">
        <v>686</v>
      </c>
      <c r="G2" s="331"/>
      <c r="H2" s="331"/>
      <c r="I2" s="331"/>
      <c r="J2" s="331"/>
      <c r="M2" s="246"/>
    </row>
    <row r="3" spans="1:13" s="245" customFormat="1" ht="15.75" x14ac:dyDescent="0.25">
      <c r="F3" s="331" t="s">
        <v>475</v>
      </c>
      <c r="G3" s="331"/>
      <c r="H3" s="331"/>
      <c r="I3" s="331"/>
      <c r="J3" s="331"/>
      <c r="M3" s="246"/>
    </row>
    <row r="4" spans="1:13" s="245" customFormat="1" ht="15.75" x14ac:dyDescent="0.25">
      <c r="F4" s="331" t="s">
        <v>476</v>
      </c>
      <c r="G4" s="331"/>
      <c r="H4" s="331"/>
      <c r="I4" s="331"/>
      <c r="J4" s="331"/>
      <c r="M4" s="246"/>
    </row>
    <row r="5" spans="1:13" s="245" customFormat="1" ht="15.75" x14ac:dyDescent="0.25">
      <c r="F5" s="331" t="s">
        <v>911</v>
      </c>
      <c r="G5" s="331"/>
      <c r="H5" s="331"/>
      <c r="I5" s="331"/>
      <c r="J5" s="331"/>
      <c r="M5" s="246"/>
    </row>
    <row r="6" spans="1:13" s="245" customFormat="1" ht="15.75" x14ac:dyDescent="0.25">
      <c r="F6" s="331" t="s">
        <v>477</v>
      </c>
      <c r="G6" s="331"/>
      <c r="H6" s="331"/>
      <c r="I6" s="331"/>
      <c r="J6" s="331"/>
      <c r="M6" s="246"/>
    </row>
    <row r="7" spans="1:13" s="245" customFormat="1" ht="15.75" x14ac:dyDescent="0.25">
      <c r="F7" s="365" t="s">
        <v>476</v>
      </c>
      <c r="G7" s="365"/>
      <c r="H7" s="365"/>
      <c r="I7" s="365"/>
      <c r="J7" s="365"/>
      <c r="M7" s="246"/>
    </row>
    <row r="8" spans="1:13" s="245" customFormat="1" ht="15.75" x14ac:dyDescent="0.25">
      <c r="F8" s="331" t="s">
        <v>751</v>
      </c>
      <c r="G8" s="331"/>
      <c r="H8" s="331"/>
      <c r="I8" s="331"/>
      <c r="J8" s="331"/>
      <c r="M8" s="246"/>
    </row>
    <row r="9" spans="1:13" x14ac:dyDescent="0.2">
      <c r="M9" s="247"/>
    </row>
    <row r="10" spans="1:13" x14ac:dyDescent="0.2">
      <c r="A10" s="414" t="s">
        <v>606</v>
      </c>
      <c r="B10" s="414"/>
      <c r="C10" s="414"/>
      <c r="D10" s="414"/>
      <c r="E10" s="414"/>
      <c r="F10" s="414"/>
      <c r="G10" s="414"/>
      <c r="H10" s="414"/>
      <c r="I10" s="414"/>
      <c r="J10" s="414"/>
      <c r="M10" s="247"/>
    </row>
    <row r="11" spans="1:13" x14ac:dyDescent="0.2">
      <c r="A11" s="414" t="s">
        <v>752</v>
      </c>
      <c r="B11" s="414"/>
      <c r="C11" s="414"/>
      <c r="D11" s="414"/>
      <c r="E11" s="414"/>
      <c r="F11" s="414"/>
      <c r="G11" s="414"/>
      <c r="H11" s="414"/>
      <c r="I11" s="414"/>
      <c r="J11" s="414"/>
      <c r="M11" s="247"/>
    </row>
    <row r="12" spans="1:13" x14ac:dyDescent="0.2">
      <c r="A12" s="201"/>
      <c r="B12" s="201"/>
      <c r="C12" s="201"/>
      <c r="D12" s="201"/>
      <c r="E12" s="201"/>
      <c r="F12" s="201"/>
      <c r="G12" s="201"/>
      <c r="M12" s="247"/>
    </row>
    <row r="13" spans="1:13" x14ac:dyDescent="0.2">
      <c r="I13" s="415" t="s">
        <v>478</v>
      </c>
      <c r="J13" s="415"/>
      <c r="M13" s="247"/>
    </row>
    <row r="14" spans="1:13" ht="12.75" customHeight="1" x14ac:dyDescent="0.2">
      <c r="A14" s="416"/>
      <c r="B14" s="416" t="s">
        <v>607</v>
      </c>
      <c r="C14" s="416" t="s">
        <v>608</v>
      </c>
      <c r="D14" s="416"/>
      <c r="E14" s="416" t="s">
        <v>609</v>
      </c>
      <c r="F14" s="416" t="s">
        <v>608</v>
      </c>
      <c r="G14" s="416"/>
      <c r="H14" s="416" t="s">
        <v>610</v>
      </c>
      <c r="I14" s="416" t="s">
        <v>611</v>
      </c>
      <c r="J14" s="416" t="s">
        <v>612</v>
      </c>
      <c r="K14" s="418" t="s">
        <v>608</v>
      </c>
      <c r="L14" s="419"/>
      <c r="M14" s="247"/>
    </row>
    <row r="15" spans="1:13" ht="38.25" x14ac:dyDescent="0.2">
      <c r="A15" s="417"/>
      <c r="B15" s="417"/>
      <c r="C15" s="227" t="s">
        <v>613</v>
      </c>
      <c r="D15" s="227" t="s">
        <v>614</v>
      </c>
      <c r="E15" s="417"/>
      <c r="F15" s="227" t="s">
        <v>613</v>
      </c>
      <c r="G15" s="227" t="s">
        <v>614</v>
      </c>
      <c r="H15" s="417"/>
      <c r="I15" s="417"/>
      <c r="J15" s="417"/>
      <c r="K15" s="227" t="s">
        <v>613</v>
      </c>
      <c r="L15" s="227" t="s">
        <v>614</v>
      </c>
      <c r="M15" s="247"/>
    </row>
    <row r="16" spans="1:13" x14ac:dyDescent="0.2">
      <c r="A16" s="420" t="s">
        <v>615</v>
      </c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2"/>
      <c r="M16" s="247"/>
    </row>
    <row r="17" spans="1:13" x14ac:dyDescent="0.2">
      <c r="A17" s="412" t="s">
        <v>616</v>
      </c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02"/>
      <c r="M17" s="247"/>
    </row>
    <row r="18" spans="1:13" ht="38.25" x14ac:dyDescent="0.2">
      <c r="A18" s="239" t="s">
        <v>617</v>
      </c>
      <c r="B18" s="248"/>
      <c r="C18" s="248"/>
      <c r="D18" s="248"/>
      <c r="E18" s="248"/>
      <c r="F18" s="248"/>
      <c r="G18" s="248"/>
      <c r="H18" s="248">
        <v>16893</v>
      </c>
      <c r="I18" s="248">
        <v>16893</v>
      </c>
      <c r="J18" s="248">
        <v>0</v>
      </c>
      <c r="K18" s="248">
        <v>16893</v>
      </c>
      <c r="L18" s="248">
        <v>0</v>
      </c>
      <c r="M18" s="247"/>
    </row>
    <row r="19" spans="1:13" x14ac:dyDescent="0.2">
      <c r="A19" s="249" t="s">
        <v>618</v>
      </c>
      <c r="B19" s="248">
        <f t="shared" ref="B19:H19" si="0">SUM(B18:B18)</f>
        <v>0</v>
      </c>
      <c r="C19" s="248">
        <f t="shared" si="0"/>
        <v>0</v>
      </c>
      <c r="D19" s="248">
        <f t="shared" si="0"/>
        <v>0</v>
      </c>
      <c r="E19" s="248">
        <f t="shared" si="0"/>
        <v>0</v>
      </c>
      <c r="F19" s="248">
        <f t="shared" si="0"/>
        <v>0</v>
      </c>
      <c r="G19" s="248">
        <f t="shared" si="0"/>
        <v>0</v>
      </c>
      <c r="H19" s="248">
        <f t="shared" si="0"/>
        <v>16893</v>
      </c>
      <c r="I19" s="248">
        <v>16893</v>
      </c>
      <c r="J19" s="248"/>
      <c r="K19" s="248">
        <f>SUM(K18:K18)</f>
        <v>16893</v>
      </c>
      <c r="L19" s="248">
        <f>SUM(L18:L18)</f>
        <v>0</v>
      </c>
      <c r="M19" s="247"/>
    </row>
    <row r="20" spans="1:13" x14ac:dyDescent="0.2">
      <c r="A20" s="250" t="s">
        <v>619</v>
      </c>
      <c r="B20" s="251">
        <f>SUM(B19)</f>
        <v>0</v>
      </c>
      <c r="C20" s="251">
        <f t="shared" ref="C20:L20" si="1">SUM(C19)</f>
        <v>0</v>
      </c>
      <c r="D20" s="251">
        <f t="shared" si="1"/>
        <v>0</v>
      </c>
      <c r="E20" s="251">
        <f t="shared" si="1"/>
        <v>0</v>
      </c>
      <c r="F20" s="251">
        <f t="shared" si="1"/>
        <v>0</v>
      </c>
      <c r="G20" s="251">
        <f t="shared" si="1"/>
        <v>0</v>
      </c>
      <c r="H20" s="251">
        <f t="shared" si="1"/>
        <v>16893</v>
      </c>
      <c r="I20" s="251">
        <f t="shared" si="1"/>
        <v>16893</v>
      </c>
      <c r="J20" s="251">
        <f t="shared" si="1"/>
        <v>0</v>
      </c>
      <c r="K20" s="251">
        <f t="shared" si="1"/>
        <v>16893</v>
      </c>
      <c r="L20" s="251">
        <f t="shared" si="1"/>
        <v>0</v>
      </c>
      <c r="M20" s="247"/>
    </row>
  </sheetData>
  <mergeCells count="22">
    <mergeCell ref="A17:L17"/>
    <mergeCell ref="F7:J7"/>
    <mergeCell ref="F8:J8"/>
    <mergeCell ref="A10:J10"/>
    <mergeCell ref="A11:J11"/>
    <mergeCell ref="I13:J13"/>
    <mergeCell ref="A14:A15"/>
    <mergeCell ref="B14:B15"/>
    <mergeCell ref="C14:D14"/>
    <mergeCell ref="E14:E15"/>
    <mergeCell ref="F14:G14"/>
    <mergeCell ref="H14:H15"/>
    <mergeCell ref="I14:I15"/>
    <mergeCell ref="J14:J15"/>
    <mergeCell ref="K14:L14"/>
    <mergeCell ref="A16:L16"/>
    <mergeCell ref="F6:J6"/>
    <mergeCell ref="F1:J1"/>
    <mergeCell ref="F2:J2"/>
    <mergeCell ref="F3:J3"/>
    <mergeCell ref="F4:J4"/>
    <mergeCell ref="F5:J5"/>
  </mergeCells>
  <pageMargins left="0.70866141732283472" right="0.70866141732283472" top="0.74803149606299213" bottom="0.74803149606299213" header="0.31496062992125984" footer="0.31496062992125984"/>
  <pageSetup paperSize="9" scale="68" orientation="portrait" horizontalDpi="0" verticalDpi="0" r:id="rId1"/>
  <headerFooter>
    <oddHeader>&amp;R84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B10" zoomScaleNormal="100" workbookViewId="0">
      <selection activeCell="S21" sqref="S21"/>
    </sheetView>
  </sheetViews>
  <sheetFormatPr defaultRowHeight="12.75" x14ac:dyDescent="0.2"/>
  <cols>
    <col min="1" max="1" width="28.5703125" customWidth="1"/>
    <col min="6" max="6" width="25.5703125" customWidth="1"/>
    <col min="10" max="10" width="12.5703125" customWidth="1"/>
    <col min="257" max="257" width="28.5703125" customWidth="1"/>
    <col min="262" max="262" width="25.5703125" customWidth="1"/>
    <col min="266" max="266" width="12.5703125" customWidth="1"/>
    <col min="513" max="513" width="28.5703125" customWidth="1"/>
    <col min="518" max="518" width="25.5703125" customWidth="1"/>
    <col min="522" max="522" width="12.5703125" customWidth="1"/>
    <col min="769" max="769" width="28.5703125" customWidth="1"/>
    <col min="774" max="774" width="25.5703125" customWidth="1"/>
    <col min="778" max="778" width="12.5703125" customWidth="1"/>
    <col min="1025" max="1025" width="28.5703125" customWidth="1"/>
    <col min="1030" max="1030" width="25.5703125" customWidth="1"/>
    <col min="1034" max="1034" width="12.5703125" customWidth="1"/>
    <col min="1281" max="1281" width="28.5703125" customWidth="1"/>
    <col min="1286" max="1286" width="25.5703125" customWidth="1"/>
    <col min="1290" max="1290" width="12.5703125" customWidth="1"/>
    <col min="1537" max="1537" width="28.5703125" customWidth="1"/>
    <col min="1542" max="1542" width="25.5703125" customWidth="1"/>
    <col min="1546" max="1546" width="12.5703125" customWidth="1"/>
    <col min="1793" max="1793" width="28.5703125" customWidth="1"/>
    <col min="1798" max="1798" width="25.5703125" customWidth="1"/>
    <col min="1802" max="1802" width="12.5703125" customWidth="1"/>
    <col min="2049" max="2049" width="28.5703125" customWidth="1"/>
    <col min="2054" max="2054" width="25.5703125" customWidth="1"/>
    <col min="2058" max="2058" width="12.5703125" customWidth="1"/>
    <col min="2305" max="2305" width="28.5703125" customWidth="1"/>
    <col min="2310" max="2310" width="25.5703125" customWidth="1"/>
    <col min="2314" max="2314" width="12.5703125" customWidth="1"/>
    <col min="2561" max="2561" width="28.5703125" customWidth="1"/>
    <col min="2566" max="2566" width="25.5703125" customWidth="1"/>
    <col min="2570" max="2570" width="12.5703125" customWidth="1"/>
    <col min="2817" max="2817" width="28.5703125" customWidth="1"/>
    <col min="2822" max="2822" width="25.5703125" customWidth="1"/>
    <col min="2826" max="2826" width="12.5703125" customWidth="1"/>
    <col min="3073" max="3073" width="28.5703125" customWidth="1"/>
    <col min="3078" max="3078" width="25.5703125" customWidth="1"/>
    <col min="3082" max="3082" width="12.5703125" customWidth="1"/>
    <col min="3329" max="3329" width="28.5703125" customWidth="1"/>
    <col min="3334" max="3334" width="25.5703125" customWidth="1"/>
    <col min="3338" max="3338" width="12.5703125" customWidth="1"/>
    <col min="3585" max="3585" width="28.5703125" customWidth="1"/>
    <col min="3590" max="3590" width="25.5703125" customWidth="1"/>
    <col min="3594" max="3594" width="12.5703125" customWidth="1"/>
    <col min="3841" max="3841" width="28.5703125" customWidth="1"/>
    <col min="3846" max="3846" width="25.5703125" customWidth="1"/>
    <col min="3850" max="3850" width="12.5703125" customWidth="1"/>
    <col min="4097" max="4097" width="28.5703125" customWidth="1"/>
    <col min="4102" max="4102" width="25.5703125" customWidth="1"/>
    <col min="4106" max="4106" width="12.5703125" customWidth="1"/>
    <col min="4353" max="4353" width="28.5703125" customWidth="1"/>
    <col min="4358" max="4358" width="25.5703125" customWidth="1"/>
    <col min="4362" max="4362" width="12.5703125" customWidth="1"/>
    <col min="4609" max="4609" width="28.5703125" customWidth="1"/>
    <col min="4614" max="4614" width="25.5703125" customWidth="1"/>
    <col min="4618" max="4618" width="12.5703125" customWidth="1"/>
    <col min="4865" max="4865" width="28.5703125" customWidth="1"/>
    <col min="4870" max="4870" width="25.5703125" customWidth="1"/>
    <col min="4874" max="4874" width="12.5703125" customWidth="1"/>
    <col min="5121" max="5121" width="28.5703125" customWidth="1"/>
    <col min="5126" max="5126" width="25.5703125" customWidth="1"/>
    <col min="5130" max="5130" width="12.5703125" customWidth="1"/>
    <col min="5377" max="5377" width="28.5703125" customWidth="1"/>
    <col min="5382" max="5382" width="25.5703125" customWidth="1"/>
    <col min="5386" max="5386" width="12.5703125" customWidth="1"/>
    <col min="5633" max="5633" width="28.5703125" customWidth="1"/>
    <col min="5638" max="5638" width="25.5703125" customWidth="1"/>
    <col min="5642" max="5642" width="12.5703125" customWidth="1"/>
    <col min="5889" max="5889" width="28.5703125" customWidth="1"/>
    <col min="5894" max="5894" width="25.5703125" customWidth="1"/>
    <col min="5898" max="5898" width="12.5703125" customWidth="1"/>
    <col min="6145" max="6145" width="28.5703125" customWidth="1"/>
    <col min="6150" max="6150" width="25.5703125" customWidth="1"/>
    <col min="6154" max="6154" width="12.5703125" customWidth="1"/>
    <col min="6401" max="6401" width="28.5703125" customWidth="1"/>
    <col min="6406" max="6406" width="25.5703125" customWidth="1"/>
    <col min="6410" max="6410" width="12.5703125" customWidth="1"/>
    <col min="6657" max="6657" width="28.5703125" customWidth="1"/>
    <col min="6662" max="6662" width="25.5703125" customWidth="1"/>
    <col min="6666" max="6666" width="12.5703125" customWidth="1"/>
    <col min="6913" max="6913" width="28.5703125" customWidth="1"/>
    <col min="6918" max="6918" width="25.5703125" customWidth="1"/>
    <col min="6922" max="6922" width="12.5703125" customWidth="1"/>
    <col min="7169" max="7169" width="28.5703125" customWidth="1"/>
    <col min="7174" max="7174" width="25.5703125" customWidth="1"/>
    <col min="7178" max="7178" width="12.5703125" customWidth="1"/>
    <col min="7425" max="7425" width="28.5703125" customWidth="1"/>
    <col min="7430" max="7430" width="25.5703125" customWidth="1"/>
    <col min="7434" max="7434" width="12.5703125" customWidth="1"/>
    <col min="7681" max="7681" width="28.5703125" customWidth="1"/>
    <col min="7686" max="7686" width="25.5703125" customWidth="1"/>
    <col min="7690" max="7690" width="12.5703125" customWidth="1"/>
    <col min="7937" max="7937" width="28.5703125" customWidth="1"/>
    <col min="7942" max="7942" width="25.5703125" customWidth="1"/>
    <col min="7946" max="7946" width="12.5703125" customWidth="1"/>
    <col min="8193" max="8193" width="28.5703125" customWidth="1"/>
    <col min="8198" max="8198" width="25.5703125" customWidth="1"/>
    <col min="8202" max="8202" width="12.5703125" customWidth="1"/>
    <col min="8449" max="8449" width="28.5703125" customWidth="1"/>
    <col min="8454" max="8454" width="25.5703125" customWidth="1"/>
    <col min="8458" max="8458" width="12.5703125" customWidth="1"/>
    <col min="8705" max="8705" width="28.5703125" customWidth="1"/>
    <col min="8710" max="8710" width="25.5703125" customWidth="1"/>
    <col min="8714" max="8714" width="12.5703125" customWidth="1"/>
    <col min="8961" max="8961" width="28.5703125" customWidth="1"/>
    <col min="8966" max="8966" width="25.5703125" customWidth="1"/>
    <col min="8970" max="8970" width="12.5703125" customWidth="1"/>
    <col min="9217" max="9217" width="28.5703125" customWidth="1"/>
    <col min="9222" max="9222" width="25.5703125" customWidth="1"/>
    <col min="9226" max="9226" width="12.5703125" customWidth="1"/>
    <col min="9473" max="9473" width="28.5703125" customWidth="1"/>
    <col min="9478" max="9478" width="25.5703125" customWidth="1"/>
    <col min="9482" max="9482" width="12.5703125" customWidth="1"/>
    <col min="9729" max="9729" width="28.5703125" customWidth="1"/>
    <col min="9734" max="9734" width="25.5703125" customWidth="1"/>
    <col min="9738" max="9738" width="12.5703125" customWidth="1"/>
    <col min="9985" max="9985" width="28.5703125" customWidth="1"/>
    <col min="9990" max="9990" width="25.5703125" customWidth="1"/>
    <col min="9994" max="9994" width="12.5703125" customWidth="1"/>
    <col min="10241" max="10241" width="28.5703125" customWidth="1"/>
    <col min="10246" max="10246" width="25.5703125" customWidth="1"/>
    <col min="10250" max="10250" width="12.5703125" customWidth="1"/>
    <col min="10497" max="10497" width="28.5703125" customWidth="1"/>
    <col min="10502" max="10502" width="25.5703125" customWidth="1"/>
    <col min="10506" max="10506" width="12.5703125" customWidth="1"/>
    <col min="10753" max="10753" width="28.5703125" customWidth="1"/>
    <col min="10758" max="10758" width="25.5703125" customWidth="1"/>
    <col min="10762" max="10762" width="12.5703125" customWidth="1"/>
    <col min="11009" max="11009" width="28.5703125" customWidth="1"/>
    <col min="11014" max="11014" width="25.5703125" customWidth="1"/>
    <col min="11018" max="11018" width="12.5703125" customWidth="1"/>
    <col min="11265" max="11265" width="28.5703125" customWidth="1"/>
    <col min="11270" max="11270" width="25.5703125" customWidth="1"/>
    <col min="11274" max="11274" width="12.5703125" customWidth="1"/>
    <col min="11521" max="11521" width="28.5703125" customWidth="1"/>
    <col min="11526" max="11526" width="25.5703125" customWidth="1"/>
    <col min="11530" max="11530" width="12.5703125" customWidth="1"/>
    <col min="11777" max="11777" width="28.5703125" customWidth="1"/>
    <col min="11782" max="11782" width="25.5703125" customWidth="1"/>
    <col min="11786" max="11786" width="12.5703125" customWidth="1"/>
    <col min="12033" max="12033" width="28.5703125" customWidth="1"/>
    <col min="12038" max="12038" width="25.5703125" customWidth="1"/>
    <col min="12042" max="12042" width="12.5703125" customWidth="1"/>
    <col min="12289" max="12289" width="28.5703125" customWidth="1"/>
    <col min="12294" max="12294" width="25.5703125" customWidth="1"/>
    <col min="12298" max="12298" width="12.5703125" customWidth="1"/>
    <col min="12545" max="12545" width="28.5703125" customWidth="1"/>
    <col min="12550" max="12550" width="25.5703125" customWidth="1"/>
    <col min="12554" max="12554" width="12.5703125" customWidth="1"/>
    <col min="12801" max="12801" width="28.5703125" customWidth="1"/>
    <col min="12806" max="12806" width="25.5703125" customWidth="1"/>
    <col min="12810" max="12810" width="12.5703125" customWidth="1"/>
    <col min="13057" max="13057" width="28.5703125" customWidth="1"/>
    <col min="13062" max="13062" width="25.5703125" customWidth="1"/>
    <col min="13066" max="13066" width="12.5703125" customWidth="1"/>
    <col min="13313" max="13313" width="28.5703125" customWidth="1"/>
    <col min="13318" max="13318" width="25.5703125" customWidth="1"/>
    <col min="13322" max="13322" width="12.5703125" customWidth="1"/>
    <col min="13569" max="13569" width="28.5703125" customWidth="1"/>
    <col min="13574" max="13574" width="25.5703125" customWidth="1"/>
    <col min="13578" max="13578" width="12.5703125" customWidth="1"/>
    <col min="13825" max="13825" width="28.5703125" customWidth="1"/>
    <col min="13830" max="13830" width="25.5703125" customWidth="1"/>
    <col min="13834" max="13834" width="12.5703125" customWidth="1"/>
    <col min="14081" max="14081" width="28.5703125" customWidth="1"/>
    <col min="14086" max="14086" width="25.5703125" customWidth="1"/>
    <col min="14090" max="14090" width="12.5703125" customWidth="1"/>
    <col min="14337" max="14337" width="28.5703125" customWidth="1"/>
    <col min="14342" max="14342" width="25.5703125" customWidth="1"/>
    <col min="14346" max="14346" width="12.5703125" customWidth="1"/>
    <col min="14593" max="14593" width="28.5703125" customWidth="1"/>
    <col min="14598" max="14598" width="25.5703125" customWidth="1"/>
    <col min="14602" max="14602" width="12.5703125" customWidth="1"/>
    <col min="14849" max="14849" width="28.5703125" customWidth="1"/>
    <col min="14854" max="14854" width="25.5703125" customWidth="1"/>
    <col min="14858" max="14858" width="12.5703125" customWidth="1"/>
    <col min="15105" max="15105" width="28.5703125" customWidth="1"/>
    <col min="15110" max="15110" width="25.5703125" customWidth="1"/>
    <col min="15114" max="15114" width="12.5703125" customWidth="1"/>
    <col min="15361" max="15361" width="28.5703125" customWidth="1"/>
    <col min="15366" max="15366" width="25.5703125" customWidth="1"/>
    <col min="15370" max="15370" width="12.5703125" customWidth="1"/>
    <col min="15617" max="15617" width="28.5703125" customWidth="1"/>
    <col min="15622" max="15622" width="25.5703125" customWidth="1"/>
    <col min="15626" max="15626" width="12.5703125" customWidth="1"/>
    <col min="15873" max="15873" width="28.5703125" customWidth="1"/>
    <col min="15878" max="15878" width="25.5703125" customWidth="1"/>
    <col min="15882" max="15882" width="12.5703125" customWidth="1"/>
    <col min="16129" max="16129" width="28.5703125" customWidth="1"/>
    <col min="16134" max="16134" width="25.5703125" customWidth="1"/>
    <col min="16138" max="16138" width="12.5703125" customWidth="1"/>
  </cols>
  <sheetData>
    <row r="1" spans="1:14" s="245" customFormat="1" ht="15.75" x14ac:dyDescent="0.25">
      <c r="G1" s="252"/>
      <c r="H1" s="253"/>
      <c r="I1" s="253"/>
      <c r="J1" s="411" t="s">
        <v>886</v>
      </c>
      <c r="K1" s="411"/>
      <c r="L1" s="411"/>
      <c r="M1" s="411"/>
      <c r="N1" s="411"/>
    </row>
    <row r="2" spans="1:14" s="245" customFormat="1" ht="15.75" x14ac:dyDescent="0.25">
      <c r="G2" s="155"/>
      <c r="H2" s="155"/>
      <c r="I2" s="155"/>
      <c r="J2" s="331" t="s">
        <v>688</v>
      </c>
      <c r="K2" s="331"/>
      <c r="L2" s="331"/>
      <c r="M2" s="331"/>
      <c r="N2" s="331"/>
    </row>
    <row r="3" spans="1:14" s="245" customFormat="1" ht="15.75" x14ac:dyDescent="0.25">
      <c r="G3" s="155"/>
      <c r="H3" s="155"/>
      <c r="I3" s="155"/>
      <c r="J3" s="331" t="s">
        <v>475</v>
      </c>
      <c r="K3" s="331"/>
      <c r="L3" s="331"/>
      <c r="M3" s="331"/>
      <c r="N3" s="331"/>
    </row>
    <row r="4" spans="1:14" s="245" customFormat="1" ht="15.75" x14ac:dyDescent="0.25">
      <c r="G4" s="155"/>
      <c r="H4" s="155"/>
      <c r="I4" s="155"/>
      <c r="J4" s="331" t="s">
        <v>476</v>
      </c>
      <c r="K4" s="331"/>
      <c r="L4" s="331"/>
      <c r="M4" s="331"/>
      <c r="N4" s="331"/>
    </row>
    <row r="5" spans="1:14" s="245" customFormat="1" ht="15.75" x14ac:dyDescent="0.25">
      <c r="G5" s="143"/>
      <c r="H5" s="143"/>
      <c r="I5" s="143"/>
      <c r="J5" s="331" t="s">
        <v>911</v>
      </c>
      <c r="K5" s="331"/>
      <c r="L5" s="331"/>
      <c r="M5" s="331"/>
      <c r="N5" s="331"/>
    </row>
    <row r="6" spans="1:14" s="245" customFormat="1" ht="15.75" x14ac:dyDescent="0.25">
      <c r="G6" s="155"/>
      <c r="H6" s="155"/>
      <c r="I6" s="155"/>
      <c r="J6" s="331" t="s">
        <v>477</v>
      </c>
      <c r="K6" s="331"/>
      <c r="L6" s="331"/>
      <c r="M6" s="331"/>
      <c r="N6" s="331"/>
    </row>
    <row r="7" spans="1:14" s="245" customFormat="1" ht="15.75" x14ac:dyDescent="0.25">
      <c r="G7" s="254"/>
      <c r="H7" s="244"/>
      <c r="I7" s="165"/>
      <c r="J7" s="365" t="s">
        <v>476</v>
      </c>
      <c r="K7" s="365"/>
      <c r="L7" s="365"/>
      <c r="M7" s="365"/>
      <c r="N7" s="365"/>
    </row>
    <row r="8" spans="1:14" s="245" customFormat="1" ht="15.75" x14ac:dyDescent="0.25">
      <c r="G8" s="155"/>
      <c r="H8" s="155"/>
      <c r="I8" s="155"/>
      <c r="J8" s="331" t="s">
        <v>751</v>
      </c>
      <c r="K8" s="331"/>
      <c r="L8" s="331"/>
      <c r="M8" s="331"/>
      <c r="N8" s="331"/>
    </row>
    <row r="9" spans="1:14" x14ac:dyDescent="0.2">
      <c r="A9" s="424" t="s">
        <v>620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</row>
    <row r="10" spans="1:14" x14ac:dyDescent="0.2">
      <c r="A10" s="424" t="s">
        <v>753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</row>
    <row r="11" spans="1:14" x14ac:dyDescent="0.2">
      <c r="A11" s="255"/>
      <c r="B11" s="256"/>
      <c r="C11" s="255"/>
      <c r="D11" s="257"/>
      <c r="E11" s="257"/>
      <c r="F11" s="255"/>
      <c r="G11" s="258"/>
      <c r="H11" s="259"/>
      <c r="I11" s="259"/>
      <c r="J11" s="259"/>
      <c r="K11" s="259"/>
      <c r="L11" s="260"/>
    </row>
    <row r="12" spans="1:14" x14ac:dyDescent="0.2">
      <c r="A12" s="425" t="s">
        <v>621</v>
      </c>
      <c r="B12" s="427" t="s">
        <v>622</v>
      </c>
      <c r="C12" s="429" t="s">
        <v>623</v>
      </c>
      <c r="D12" s="430"/>
      <c r="E12" s="430"/>
      <c r="F12" s="431"/>
      <c r="G12" s="432" t="s">
        <v>624</v>
      </c>
      <c r="H12" s="434" t="s">
        <v>625</v>
      </c>
      <c r="I12" s="435"/>
      <c r="J12" s="435"/>
      <c r="K12" s="436"/>
      <c r="L12" s="437" t="s">
        <v>626</v>
      </c>
      <c r="M12" s="437"/>
      <c r="N12" s="437"/>
    </row>
    <row r="13" spans="1:14" ht="19.5" x14ac:dyDescent="0.2">
      <c r="A13" s="426"/>
      <c r="B13" s="428"/>
      <c r="C13" s="261" t="s">
        <v>627</v>
      </c>
      <c r="D13" s="262" t="s">
        <v>628</v>
      </c>
      <c r="E13" s="262" t="s">
        <v>629</v>
      </c>
      <c r="F13" s="261" t="s">
        <v>630</v>
      </c>
      <c r="G13" s="433"/>
      <c r="H13" s="263" t="s">
        <v>631</v>
      </c>
      <c r="I13" s="263" t="s">
        <v>632</v>
      </c>
      <c r="J13" s="263" t="s">
        <v>633</v>
      </c>
      <c r="K13" s="263" t="s">
        <v>634</v>
      </c>
      <c r="L13" s="264" t="s">
        <v>635</v>
      </c>
      <c r="M13" s="264" t="s">
        <v>680</v>
      </c>
      <c r="N13" s="264" t="s">
        <v>754</v>
      </c>
    </row>
    <row r="14" spans="1:14" ht="29.25" x14ac:dyDescent="0.2">
      <c r="A14" s="266" t="s">
        <v>637</v>
      </c>
      <c r="B14" s="265" t="s">
        <v>162</v>
      </c>
      <c r="C14" s="266" t="s">
        <v>638</v>
      </c>
      <c r="D14" s="267">
        <v>38350</v>
      </c>
      <c r="E14" s="268" t="s">
        <v>639</v>
      </c>
      <c r="F14" s="266" t="s">
        <v>640</v>
      </c>
      <c r="G14" s="275">
        <v>38353</v>
      </c>
      <c r="H14" s="270" t="s">
        <v>167</v>
      </c>
      <c r="I14" s="270" t="s">
        <v>169</v>
      </c>
      <c r="J14" s="270" t="s">
        <v>176</v>
      </c>
      <c r="K14" s="270" t="s">
        <v>641</v>
      </c>
      <c r="L14" s="271">
        <v>7768</v>
      </c>
      <c r="M14" s="271">
        <v>7150.8</v>
      </c>
      <c r="N14" s="271">
        <v>7235</v>
      </c>
    </row>
    <row r="15" spans="1:14" ht="40.5" customHeight="1" x14ac:dyDescent="0.2">
      <c r="A15" s="440" t="s">
        <v>642</v>
      </c>
      <c r="B15" s="448" t="s">
        <v>643</v>
      </c>
      <c r="C15" s="440" t="s">
        <v>638</v>
      </c>
      <c r="D15" s="446">
        <v>38350</v>
      </c>
      <c r="E15" s="444" t="s">
        <v>644</v>
      </c>
      <c r="F15" s="440" t="s">
        <v>645</v>
      </c>
      <c r="G15" s="442">
        <v>38353</v>
      </c>
      <c r="H15" s="438" t="s">
        <v>167</v>
      </c>
      <c r="I15" s="438" t="s">
        <v>169</v>
      </c>
      <c r="J15" s="438" t="s">
        <v>194</v>
      </c>
      <c r="K15" s="270" t="s">
        <v>138</v>
      </c>
      <c r="L15" s="271">
        <v>102</v>
      </c>
      <c r="M15" s="271">
        <v>91.5</v>
      </c>
      <c r="N15" s="271">
        <v>92.6</v>
      </c>
    </row>
    <row r="16" spans="1:14" ht="87" customHeight="1" x14ac:dyDescent="0.2">
      <c r="A16" s="441"/>
      <c r="B16" s="449"/>
      <c r="C16" s="441"/>
      <c r="D16" s="447"/>
      <c r="E16" s="445"/>
      <c r="F16" s="441"/>
      <c r="G16" s="443"/>
      <c r="H16" s="439"/>
      <c r="I16" s="439"/>
      <c r="J16" s="439"/>
      <c r="K16" s="270" t="s">
        <v>641</v>
      </c>
      <c r="L16" s="271">
        <v>5133.3999999999996</v>
      </c>
      <c r="M16" s="271">
        <v>4727.8999999999996</v>
      </c>
      <c r="N16" s="271">
        <v>4783.6000000000004</v>
      </c>
    </row>
    <row r="17" spans="1:14" ht="39" x14ac:dyDescent="0.2">
      <c r="A17" s="266" t="s">
        <v>646</v>
      </c>
      <c r="B17" s="265" t="s">
        <v>220</v>
      </c>
      <c r="C17" s="266" t="s">
        <v>638</v>
      </c>
      <c r="D17" s="267">
        <v>38350</v>
      </c>
      <c r="E17" s="268" t="s">
        <v>647</v>
      </c>
      <c r="F17" s="266" t="s">
        <v>648</v>
      </c>
      <c r="G17" s="275">
        <v>38353</v>
      </c>
      <c r="H17" s="270" t="s">
        <v>167</v>
      </c>
      <c r="I17" s="270" t="s">
        <v>169</v>
      </c>
      <c r="J17" s="270" t="s">
        <v>197</v>
      </c>
      <c r="K17" s="270" t="s">
        <v>641</v>
      </c>
      <c r="L17" s="271">
        <v>35.6</v>
      </c>
      <c r="M17" s="271">
        <v>32.799999999999997</v>
      </c>
      <c r="N17" s="271">
        <v>33.200000000000003</v>
      </c>
    </row>
    <row r="18" spans="1:14" ht="22.5" customHeight="1" x14ac:dyDescent="0.2">
      <c r="A18" s="440" t="s">
        <v>649</v>
      </c>
      <c r="B18" s="448" t="s">
        <v>650</v>
      </c>
      <c r="C18" s="440" t="s">
        <v>638</v>
      </c>
      <c r="D18" s="446">
        <v>38714</v>
      </c>
      <c r="E18" s="444" t="s">
        <v>651</v>
      </c>
      <c r="F18" s="440" t="s">
        <v>652</v>
      </c>
      <c r="G18" s="442">
        <v>38718</v>
      </c>
      <c r="H18" s="438" t="s">
        <v>167</v>
      </c>
      <c r="I18" s="438" t="s">
        <v>169</v>
      </c>
      <c r="J18" s="438" t="s">
        <v>200</v>
      </c>
      <c r="K18" s="270" t="s">
        <v>138</v>
      </c>
      <c r="L18" s="271">
        <v>69.400000000000006</v>
      </c>
      <c r="M18" s="271">
        <v>63</v>
      </c>
      <c r="N18" s="271">
        <v>63.7</v>
      </c>
    </row>
    <row r="19" spans="1:14" ht="40.5" customHeight="1" x14ac:dyDescent="0.2">
      <c r="A19" s="441"/>
      <c r="B19" s="449"/>
      <c r="C19" s="441"/>
      <c r="D19" s="447"/>
      <c r="E19" s="445"/>
      <c r="F19" s="441"/>
      <c r="G19" s="443"/>
      <c r="H19" s="439"/>
      <c r="I19" s="439"/>
      <c r="J19" s="439"/>
      <c r="K19" s="270" t="s">
        <v>641</v>
      </c>
      <c r="L19" s="271">
        <v>5197.6000000000004</v>
      </c>
      <c r="M19" s="271">
        <v>4785.5</v>
      </c>
      <c r="N19" s="271">
        <v>4841.8999999999996</v>
      </c>
    </row>
    <row r="20" spans="1:14" ht="40.5" customHeight="1" x14ac:dyDescent="0.2">
      <c r="A20" s="440" t="s">
        <v>653</v>
      </c>
      <c r="B20" s="448" t="s">
        <v>255</v>
      </c>
      <c r="C20" s="440" t="s">
        <v>654</v>
      </c>
      <c r="D20" s="444" t="s">
        <v>655</v>
      </c>
      <c r="E20" s="454" t="s">
        <v>656</v>
      </c>
      <c r="F20" s="452" t="s">
        <v>657</v>
      </c>
      <c r="G20" s="450" t="s">
        <v>658</v>
      </c>
      <c r="H20" s="438" t="s">
        <v>167</v>
      </c>
      <c r="I20" s="438" t="s">
        <v>169</v>
      </c>
      <c r="J20" s="438" t="s">
        <v>186</v>
      </c>
      <c r="K20" s="270" t="s">
        <v>138</v>
      </c>
      <c r="L20" s="271">
        <v>0</v>
      </c>
      <c r="M20" s="271">
        <v>0</v>
      </c>
      <c r="N20" s="271">
        <v>0</v>
      </c>
    </row>
    <row r="21" spans="1:14" ht="44.25" customHeight="1" x14ac:dyDescent="0.2">
      <c r="A21" s="441"/>
      <c r="B21" s="449"/>
      <c r="C21" s="441"/>
      <c r="D21" s="445"/>
      <c r="E21" s="455"/>
      <c r="F21" s="453"/>
      <c r="G21" s="451"/>
      <c r="H21" s="439"/>
      <c r="I21" s="439"/>
      <c r="J21" s="439"/>
      <c r="K21" s="270" t="s">
        <v>641</v>
      </c>
      <c r="L21" s="271">
        <v>11633</v>
      </c>
      <c r="M21" s="271">
        <v>10708.7</v>
      </c>
      <c r="N21" s="271">
        <v>10834.8</v>
      </c>
    </row>
    <row r="22" spans="1:14" ht="68.25" x14ac:dyDescent="0.2">
      <c r="A22" s="266" t="s">
        <v>659</v>
      </c>
      <c r="B22" s="265" t="s">
        <v>289</v>
      </c>
      <c r="C22" s="266" t="s">
        <v>660</v>
      </c>
      <c r="D22" s="267">
        <v>39531</v>
      </c>
      <c r="E22" s="272" t="s">
        <v>661</v>
      </c>
      <c r="F22" s="276" t="s">
        <v>662</v>
      </c>
      <c r="G22" s="274" t="s">
        <v>636</v>
      </c>
      <c r="H22" s="270" t="s">
        <v>663</v>
      </c>
      <c r="I22" s="270" t="s">
        <v>169</v>
      </c>
      <c r="J22" s="270" t="s">
        <v>664</v>
      </c>
      <c r="K22" s="270" t="s">
        <v>641</v>
      </c>
      <c r="L22" s="271">
        <v>97.3</v>
      </c>
      <c r="M22" s="271">
        <v>89.6</v>
      </c>
      <c r="N22" s="271">
        <v>90.6</v>
      </c>
    </row>
    <row r="23" spans="1:14" ht="19.5" x14ac:dyDescent="0.2">
      <c r="A23" s="266" t="s">
        <v>665</v>
      </c>
      <c r="B23" s="265" t="s">
        <v>335</v>
      </c>
      <c r="C23" s="266" t="s">
        <v>666</v>
      </c>
      <c r="D23" s="267">
        <v>35076</v>
      </c>
      <c r="E23" s="272" t="s">
        <v>667</v>
      </c>
      <c r="F23" s="276" t="s">
        <v>668</v>
      </c>
      <c r="G23" s="274" t="s">
        <v>669</v>
      </c>
      <c r="H23" s="270" t="s">
        <v>167</v>
      </c>
      <c r="I23" s="270" t="s">
        <v>169</v>
      </c>
      <c r="J23" s="270" t="s">
        <v>189</v>
      </c>
      <c r="K23" s="270" t="s">
        <v>641</v>
      </c>
      <c r="L23" s="271">
        <v>379.5</v>
      </c>
      <c r="M23" s="271">
        <v>349.3</v>
      </c>
      <c r="N23" s="271">
        <v>353.5</v>
      </c>
    </row>
    <row r="24" spans="1:14" ht="97.5" x14ac:dyDescent="0.2">
      <c r="A24" s="266" t="s">
        <v>670</v>
      </c>
      <c r="B24" s="265" t="s">
        <v>671</v>
      </c>
      <c r="C24" s="266" t="s">
        <v>638</v>
      </c>
      <c r="D24" s="267">
        <v>39197</v>
      </c>
      <c r="E24" s="272" t="s">
        <v>672</v>
      </c>
      <c r="F24" s="273" t="s">
        <v>673</v>
      </c>
      <c r="G24" s="274" t="s">
        <v>674</v>
      </c>
      <c r="H24" s="270" t="s">
        <v>167</v>
      </c>
      <c r="I24" s="270" t="s">
        <v>142</v>
      </c>
      <c r="J24" s="270" t="s">
        <v>253</v>
      </c>
      <c r="K24" s="270" t="s">
        <v>641</v>
      </c>
      <c r="L24" s="271">
        <v>3629.7</v>
      </c>
      <c r="M24" s="271">
        <v>3341.3</v>
      </c>
      <c r="N24" s="271">
        <v>3380.6</v>
      </c>
    </row>
    <row r="25" spans="1:14" ht="73.5" x14ac:dyDescent="0.2">
      <c r="A25" s="278" t="s">
        <v>675</v>
      </c>
      <c r="B25" s="265" t="s">
        <v>676</v>
      </c>
      <c r="C25" s="266" t="s">
        <v>666</v>
      </c>
      <c r="D25" s="267" t="s">
        <v>677</v>
      </c>
      <c r="E25" s="272" t="s">
        <v>678</v>
      </c>
      <c r="F25" s="273" t="s">
        <v>679</v>
      </c>
      <c r="G25" s="274"/>
      <c r="H25" s="270" t="s">
        <v>167</v>
      </c>
      <c r="I25" s="270" t="s">
        <v>169</v>
      </c>
      <c r="J25" s="270" t="s">
        <v>183</v>
      </c>
      <c r="K25" s="270" t="s">
        <v>641</v>
      </c>
      <c r="L25" s="271">
        <v>37048.5</v>
      </c>
      <c r="M25" s="271">
        <v>34104.699999999997</v>
      </c>
      <c r="N25" s="271">
        <v>34506.300000000003</v>
      </c>
    </row>
    <row r="26" spans="1:14" x14ac:dyDescent="0.2">
      <c r="A26" s="423" t="s">
        <v>618</v>
      </c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277">
        <f>SUM(L14:L25)</f>
        <v>71094</v>
      </c>
      <c r="M26" s="277">
        <f>SUM(M14:M25)</f>
        <v>65445.099999999991</v>
      </c>
      <c r="N26" s="277">
        <f>SUM(N14:N25)</f>
        <v>66215.8</v>
      </c>
    </row>
    <row r="28" spans="1:14" x14ac:dyDescent="0.2">
      <c r="L28" s="269"/>
    </row>
    <row r="29" spans="1:14" x14ac:dyDescent="0.2">
      <c r="L29" s="174"/>
    </row>
  </sheetData>
  <mergeCells count="47">
    <mergeCell ref="E20:E21"/>
    <mergeCell ref="D20:D21"/>
    <mergeCell ref="C20:C21"/>
    <mergeCell ref="B20:B21"/>
    <mergeCell ref="A20:A21"/>
    <mergeCell ref="J20:J21"/>
    <mergeCell ref="I20:I21"/>
    <mergeCell ref="H20:H21"/>
    <mergeCell ref="G20:G21"/>
    <mergeCell ref="F20:F21"/>
    <mergeCell ref="H15:H16"/>
    <mergeCell ref="A18:A19"/>
    <mergeCell ref="A15:A16"/>
    <mergeCell ref="G15:G16"/>
    <mergeCell ref="F15:F16"/>
    <mergeCell ref="E15:E16"/>
    <mergeCell ref="D15:D16"/>
    <mergeCell ref="C15:C16"/>
    <mergeCell ref="B15:B16"/>
    <mergeCell ref="B18:B19"/>
    <mergeCell ref="C18:C19"/>
    <mergeCell ref="D18:D19"/>
    <mergeCell ref="E18:E19"/>
    <mergeCell ref="F18:F19"/>
    <mergeCell ref="G18:G19"/>
    <mergeCell ref="A26:K26"/>
    <mergeCell ref="J7:N7"/>
    <mergeCell ref="J8:N8"/>
    <mergeCell ref="A9:L9"/>
    <mergeCell ref="A10:L10"/>
    <mergeCell ref="A12:A13"/>
    <mergeCell ref="B12:B13"/>
    <mergeCell ref="C12:F12"/>
    <mergeCell ref="G12:G13"/>
    <mergeCell ref="H12:K12"/>
    <mergeCell ref="L12:N12"/>
    <mergeCell ref="H18:H19"/>
    <mergeCell ref="I18:I19"/>
    <mergeCell ref="J18:J19"/>
    <mergeCell ref="J15:J16"/>
    <mergeCell ref="I15:I16"/>
    <mergeCell ref="J6:N6"/>
    <mergeCell ref="J1:N1"/>
    <mergeCell ref="J2:N2"/>
    <mergeCell ref="J3:N3"/>
    <mergeCell ref="J4:N4"/>
    <mergeCell ref="J5:N5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0" verticalDpi="0" r:id="rId1"/>
  <headerFooter>
    <oddHeader>&amp;R85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84"/>
  <sheetViews>
    <sheetView topLeftCell="A19" zoomScaleNormal="100" workbookViewId="0">
      <selection activeCell="F28" sqref="F28"/>
    </sheetView>
  </sheetViews>
  <sheetFormatPr defaultRowHeight="15" x14ac:dyDescent="0.25"/>
  <cols>
    <col min="1" max="1" width="21.5703125" style="2" customWidth="1"/>
    <col min="2" max="2" width="77.42578125" style="4" customWidth="1"/>
    <col min="3" max="3" width="14" style="48" customWidth="1"/>
    <col min="4" max="4" width="14.42578125" style="2" customWidth="1"/>
    <col min="5" max="5" width="12.28515625" style="2" customWidth="1"/>
    <col min="6" max="6" width="10.5703125" style="2" customWidth="1"/>
    <col min="7" max="16384" width="9.140625" style="2"/>
  </cols>
  <sheetData>
    <row r="1" spans="1:4" x14ac:dyDescent="0.25">
      <c r="A1" s="334" t="s">
        <v>546</v>
      </c>
      <c r="B1" s="334"/>
      <c r="C1" s="334"/>
      <c r="D1" s="334"/>
    </row>
    <row r="2" spans="1:4" x14ac:dyDescent="0.25">
      <c r="A2" s="334" t="s">
        <v>682</v>
      </c>
      <c r="B2" s="334"/>
      <c r="C2" s="334"/>
      <c r="D2" s="334"/>
    </row>
    <row r="3" spans="1:4" x14ac:dyDescent="0.25">
      <c r="A3" s="334" t="s">
        <v>0</v>
      </c>
      <c r="B3" s="334"/>
      <c r="C3" s="334"/>
      <c r="D3" s="334"/>
    </row>
    <row r="4" spans="1:4" x14ac:dyDescent="0.25">
      <c r="A4" s="334" t="s">
        <v>1</v>
      </c>
      <c r="B4" s="334"/>
      <c r="C4" s="334"/>
      <c r="D4" s="334"/>
    </row>
    <row r="5" spans="1:4" x14ac:dyDescent="0.25">
      <c r="A5" s="334" t="s">
        <v>910</v>
      </c>
      <c r="B5" s="334"/>
      <c r="C5" s="334"/>
      <c r="D5" s="334"/>
    </row>
    <row r="6" spans="1:4" x14ac:dyDescent="0.25">
      <c r="A6" s="334" t="s">
        <v>2</v>
      </c>
      <c r="B6" s="334"/>
      <c r="C6" s="334"/>
      <c r="D6" s="334"/>
    </row>
    <row r="7" spans="1:4" x14ac:dyDescent="0.25">
      <c r="A7" s="334" t="s">
        <v>3</v>
      </c>
      <c r="B7" s="334"/>
      <c r="C7" s="334"/>
      <c r="D7" s="334"/>
    </row>
    <row r="8" spans="1:4" x14ac:dyDescent="0.25">
      <c r="A8" s="334" t="s">
        <v>731</v>
      </c>
      <c r="B8" s="334"/>
      <c r="C8" s="334"/>
      <c r="D8" s="334"/>
    </row>
    <row r="9" spans="1:4" ht="15.75" x14ac:dyDescent="0.25">
      <c r="A9" s="3"/>
      <c r="C9" s="5"/>
    </row>
    <row r="10" spans="1:4" ht="19.5" customHeight="1" x14ac:dyDescent="0.25">
      <c r="A10" s="336" t="s">
        <v>91</v>
      </c>
      <c r="B10" s="336"/>
      <c r="C10" s="336"/>
      <c r="D10" s="336"/>
    </row>
    <row r="11" spans="1:4" x14ac:dyDescent="0.25">
      <c r="A11" s="336" t="s">
        <v>847</v>
      </c>
      <c r="B11" s="336"/>
      <c r="C11" s="336"/>
      <c r="D11" s="336"/>
    </row>
    <row r="12" spans="1:4" x14ac:dyDescent="0.25">
      <c r="A12" s="49"/>
      <c r="B12" s="49"/>
      <c r="C12" s="49"/>
      <c r="D12" s="49"/>
    </row>
    <row r="13" spans="1:4" ht="15" customHeight="1" x14ac:dyDescent="0.25">
      <c r="A13" s="337" t="s">
        <v>5</v>
      </c>
      <c r="B13" s="337" t="s">
        <v>6</v>
      </c>
      <c r="C13" s="338" t="s">
        <v>92</v>
      </c>
      <c r="D13" s="338"/>
    </row>
    <row r="14" spans="1:4" s="10" customFormat="1" ht="14.25" x14ac:dyDescent="0.2">
      <c r="A14" s="337"/>
      <c r="B14" s="337"/>
      <c r="C14" s="50" t="s">
        <v>93</v>
      </c>
      <c r="D14" s="50" t="s">
        <v>848</v>
      </c>
    </row>
    <row r="15" spans="1:4" s="10" customFormat="1" ht="14.25" x14ac:dyDescent="0.2">
      <c r="A15" s="11" t="s">
        <v>7</v>
      </c>
      <c r="B15" s="12" t="s">
        <v>8</v>
      </c>
      <c r="C15" s="13">
        <f>C16+C18+C19+C23+C25+C26+C27+C30+C32+C35+C37+C38</f>
        <v>37232</v>
      </c>
      <c r="D15" s="13">
        <f>D16+D18+D19+D23+D25+D26+D27+D30+D32+D35+D37+D38</f>
        <v>39549</v>
      </c>
    </row>
    <row r="16" spans="1:4" s="10" customFormat="1" ht="14.25" x14ac:dyDescent="0.2">
      <c r="A16" s="11" t="s">
        <v>9</v>
      </c>
      <c r="B16" s="12" t="s">
        <v>10</v>
      </c>
      <c r="C16" s="13">
        <f>SUM(C17:C17)</f>
        <v>26480</v>
      </c>
      <c r="D16" s="13">
        <f>SUM(D17:D17)</f>
        <v>27567</v>
      </c>
    </row>
    <row r="17" spans="1:4" s="10" customFormat="1" x14ac:dyDescent="0.2">
      <c r="A17" s="14" t="s">
        <v>11</v>
      </c>
      <c r="B17" s="15" t="s">
        <v>12</v>
      </c>
      <c r="C17" s="16">
        <v>26480</v>
      </c>
      <c r="D17" s="16">
        <v>27567</v>
      </c>
    </row>
    <row r="18" spans="1:4" s="10" customFormat="1" ht="14.25" x14ac:dyDescent="0.2">
      <c r="A18" s="11" t="s">
        <v>13</v>
      </c>
      <c r="B18" s="12" t="s">
        <v>14</v>
      </c>
      <c r="C18" s="13">
        <v>5826</v>
      </c>
      <c r="D18" s="13">
        <v>6868</v>
      </c>
    </row>
    <row r="19" spans="1:4" s="10" customFormat="1" ht="14.25" x14ac:dyDescent="0.2">
      <c r="A19" s="11" t="s">
        <v>15</v>
      </c>
      <c r="B19" s="12" t="s">
        <v>16</v>
      </c>
      <c r="C19" s="13">
        <f>SUM(C20+C21+C22)</f>
        <v>1118</v>
      </c>
      <c r="D19" s="13">
        <f>SUM(D20+D21+D22)</f>
        <v>1162</v>
      </c>
    </row>
    <row r="20" spans="1:4" s="10" customFormat="1" x14ac:dyDescent="0.2">
      <c r="A20" s="14" t="s">
        <v>17</v>
      </c>
      <c r="B20" s="15" t="s">
        <v>18</v>
      </c>
      <c r="C20" s="16">
        <v>859</v>
      </c>
      <c r="D20" s="16">
        <v>893</v>
      </c>
    </row>
    <row r="21" spans="1:4" s="10" customFormat="1" x14ac:dyDescent="0.2">
      <c r="A21" s="14" t="s">
        <v>19</v>
      </c>
      <c r="B21" s="15" t="s">
        <v>20</v>
      </c>
      <c r="C21" s="16">
        <v>133</v>
      </c>
      <c r="D21" s="16">
        <v>137</v>
      </c>
    </row>
    <row r="22" spans="1:4" s="10" customFormat="1" x14ac:dyDescent="0.2">
      <c r="A22" s="14" t="s">
        <v>21</v>
      </c>
      <c r="B22" s="15" t="s">
        <v>22</v>
      </c>
      <c r="C22" s="16">
        <v>126</v>
      </c>
      <c r="D22" s="16">
        <v>132</v>
      </c>
    </row>
    <row r="23" spans="1:4" s="10" customFormat="1" ht="14.25" x14ac:dyDescent="0.2">
      <c r="A23" s="11" t="s">
        <v>23</v>
      </c>
      <c r="B23" s="12" t="s">
        <v>24</v>
      </c>
      <c r="C23" s="13">
        <f>C24</f>
        <v>965</v>
      </c>
      <c r="D23" s="13">
        <f>D24</f>
        <v>1017</v>
      </c>
    </row>
    <row r="24" spans="1:4" s="10" customFormat="1" x14ac:dyDescent="0.2">
      <c r="A24" s="14" t="s">
        <v>25</v>
      </c>
      <c r="B24" s="15" t="s">
        <v>26</v>
      </c>
      <c r="C24" s="16">
        <v>965</v>
      </c>
      <c r="D24" s="16">
        <v>1017</v>
      </c>
    </row>
    <row r="25" spans="1:4" s="10" customFormat="1" ht="14.25" x14ac:dyDescent="0.2">
      <c r="A25" s="17" t="s">
        <v>27</v>
      </c>
      <c r="B25" s="18" t="s">
        <v>28</v>
      </c>
      <c r="C25" s="19">
        <v>690</v>
      </c>
      <c r="D25" s="19">
        <v>705</v>
      </c>
    </row>
    <row r="26" spans="1:4" s="10" customFormat="1" ht="25.5" x14ac:dyDescent="0.2">
      <c r="A26" s="11" t="s">
        <v>29</v>
      </c>
      <c r="B26" s="18" t="s">
        <v>30</v>
      </c>
      <c r="C26" s="19">
        <v>0</v>
      </c>
      <c r="D26" s="19">
        <v>0</v>
      </c>
    </row>
    <row r="27" spans="1:4" s="10" customFormat="1" ht="25.5" x14ac:dyDescent="0.2">
      <c r="A27" s="11" t="s">
        <v>32</v>
      </c>
      <c r="B27" s="18" t="s">
        <v>33</v>
      </c>
      <c r="C27" s="19">
        <f>C28+C29</f>
        <v>805</v>
      </c>
      <c r="D27" s="19">
        <f>D28+D29</f>
        <v>825</v>
      </c>
    </row>
    <row r="28" spans="1:4" s="10" customFormat="1" ht="51" x14ac:dyDescent="0.2">
      <c r="A28" s="14" t="s">
        <v>34</v>
      </c>
      <c r="B28" s="20" t="s">
        <v>35</v>
      </c>
      <c r="C28" s="21">
        <v>575</v>
      </c>
      <c r="D28" s="21">
        <v>585</v>
      </c>
    </row>
    <row r="29" spans="1:4" s="10" customFormat="1" ht="38.25" x14ac:dyDescent="0.2">
      <c r="A29" s="14" t="s">
        <v>36</v>
      </c>
      <c r="B29" s="20" t="s">
        <v>37</v>
      </c>
      <c r="C29" s="21">
        <v>230</v>
      </c>
      <c r="D29" s="21">
        <v>240</v>
      </c>
    </row>
    <row r="30" spans="1:4" s="10" customFormat="1" ht="14.25" x14ac:dyDescent="0.2">
      <c r="A30" s="11" t="s">
        <v>38</v>
      </c>
      <c r="B30" s="18" t="s">
        <v>39</v>
      </c>
      <c r="C30" s="19">
        <f>SUM(C31)</f>
        <v>668</v>
      </c>
      <c r="D30" s="19">
        <f>SUM(D31)</f>
        <v>695</v>
      </c>
    </row>
    <row r="31" spans="1:4" s="10" customFormat="1" x14ac:dyDescent="0.2">
      <c r="A31" s="14" t="s">
        <v>40</v>
      </c>
      <c r="B31" s="20" t="s">
        <v>41</v>
      </c>
      <c r="C31" s="21">
        <v>668</v>
      </c>
      <c r="D31" s="21">
        <v>695</v>
      </c>
    </row>
    <row r="32" spans="1:4" s="22" customFormat="1" ht="25.5" x14ac:dyDescent="0.2">
      <c r="A32" s="11" t="s">
        <v>42</v>
      </c>
      <c r="B32" s="18" t="s">
        <v>43</v>
      </c>
      <c r="C32" s="19">
        <f>C33</f>
        <v>0</v>
      </c>
      <c r="D32" s="19">
        <f>D33</f>
        <v>0</v>
      </c>
    </row>
    <row r="33" spans="1:6" s="23" customFormat="1" ht="25.5" x14ac:dyDescent="0.25">
      <c r="A33" s="14" t="s">
        <v>44</v>
      </c>
      <c r="B33" s="20" t="s">
        <v>45</v>
      </c>
      <c r="C33" s="21">
        <v>0</v>
      </c>
      <c r="D33" s="21">
        <v>0</v>
      </c>
    </row>
    <row r="34" spans="1:6" s="24" customFormat="1" x14ac:dyDescent="0.25">
      <c r="A34" s="14" t="s">
        <v>46</v>
      </c>
      <c r="B34" s="20" t="s">
        <v>47</v>
      </c>
      <c r="C34" s="21">
        <v>0</v>
      </c>
      <c r="D34" s="21">
        <v>0</v>
      </c>
    </row>
    <row r="35" spans="1:6" s="23" customFormat="1" x14ac:dyDescent="0.25">
      <c r="A35" s="11" t="s">
        <v>48</v>
      </c>
      <c r="B35" s="18" t="s">
        <v>49</v>
      </c>
      <c r="C35" s="19">
        <f>C36</f>
        <v>290</v>
      </c>
      <c r="D35" s="19">
        <f>D36</f>
        <v>300</v>
      </c>
    </row>
    <row r="36" spans="1:6" s="23" customFormat="1" ht="25.5" x14ac:dyDescent="0.25">
      <c r="A36" s="14" t="s">
        <v>50</v>
      </c>
      <c r="B36" s="20" t="s">
        <v>51</v>
      </c>
      <c r="C36" s="21">
        <v>290</v>
      </c>
      <c r="D36" s="21">
        <v>300</v>
      </c>
    </row>
    <row r="37" spans="1:6" s="24" customFormat="1" x14ac:dyDescent="0.25">
      <c r="A37" s="11" t="s">
        <v>52</v>
      </c>
      <c r="B37" s="18" t="s">
        <v>53</v>
      </c>
      <c r="C37" s="19">
        <v>390</v>
      </c>
      <c r="D37" s="19">
        <v>410</v>
      </c>
    </row>
    <row r="38" spans="1:6" s="25" customFormat="1" ht="14.25" x14ac:dyDescent="0.2">
      <c r="A38" s="11" t="s">
        <v>54</v>
      </c>
      <c r="B38" s="18" t="s">
        <v>55</v>
      </c>
      <c r="C38" s="19">
        <f>C40</f>
        <v>0</v>
      </c>
      <c r="D38" s="19">
        <f>D40</f>
        <v>0</v>
      </c>
    </row>
    <row r="39" spans="1:6" s="23" customFormat="1" x14ac:dyDescent="0.25">
      <c r="A39" s="14" t="s">
        <v>56</v>
      </c>
      <c r="B39" s="20" t="s">
        <v>57</v>
      </c>
      <c r="C39" s="19">
        <v>0</v>
      </c>
      <c r="D39" s="19">
        <v>0</v>
      </c>
    </row>
    <row r="40" spans="1:6" s="23" customFormat="1" x14ac:dyDescent="0.25">
      <c r="A40" s="14" t="s">
        <v>58</v>
      </c>
      <c r="B40" s="20" t="s">
        <v>59</v>
      </c>
      <c r="C40" s="21">
        <v>0</v>
      </c>
      <c r="D40" s="21">
        <v>0</v>
      </c>
    </row>
    <row r="41" spans="1:6" s="23" customFormat="1" x14ac:dyDescent="0.25">
      <c r="A41" s="11" t="s">
        <v>60</v>
      </c>
      <c r="B41" s="26" t="s">
        <v>61</v>
      </c>
      <c r="C41" s="27">
        <f>SUM(C42)</f>
        <v>477199.63</v>
      </c>
      <c r="D41" s="27">
        <f>SUM(D42)</f>
        <v>482806.27</v>
      </c>
      <c r="E41" s="28"/>
      <c r="F41" s="28"/>
    </row>
    <row r="42" spans="1:6" s="23" customFormat="1" ht="25.5" x14ac:dyDescent="0.25">
      <c r="A42" s="14" t="s">
        <v>62</v>
      </c>
      <c r="B42" s="29" t="s">
        <v>63</v>
      </c>
      <c r="C42" s="30">
        <f>SUM(C43+C46+C55+C78)</f>
        <v>477199.63</v>
      </c>
      <c r="D42" s="30">
        <f>SUM(D43+D46+D55+D78)</f>
        <v>482806.27</v>
      </c>
      <c r="E42" s="28"/>
      <c r="F42" s="28"/>
    </row>
    <row r="43" spans="1:6" s="23" customFormat="1" x14ac:dyDescent="0.25">
      <c r="A43" s="31" t="s">
        <v>825</v>
      </c>
      <c r="B43" s="32" t="s">
        <v>589</v>
      </c>
      <c r="C43" s="33">
        <f>SUM(C44:C45)</f>
        <v>153884.4</v>
      </c>
      <c r="D43" s="33">
        <f>SUM(D44:D45)</f>
        <v>155696.5</v>
      </c>
      <c r="E43" s="1"/>
      <c r="F43" s="1"/>
    </row>
    <row r="44" spans="1:6" s="24" customFormat="1" x14ac:dyDescent="0.25">
      <c r="A44" s="14" t="s">
        <v>826</v>
      </c>
      <c r="B44" s="29" t="s">
        <v>587</v>
      </c>
      <c r="C44" s="30">
        <v>141720.4</v>
      </c>
      <c r="D44" s="30">
        <v>143389.20000000001</v>
      </c>
    </row>
    <row r="45" spans="1:6" s="23" customFormat="1" ht="25.5" x14ac:dyDescent="0.25">
      <c r="A45" s="14" t="s">
        <v>827</v>
      </c>
      <c r="B45" s="29" t="s">
        <v>588</v>
      </c>
      <c r="C45" s="30">
        <v>12164</v>
      </c>
      <c r="D45" s="30">
        <v>12307.3</v>
      </c>
    </row>
    <row r="46" spans="1:6" s="23" customFormat="1" ht="27" x14ac:dyDescent="0.25">
      <c r="A46" s="31" t="s">
        <v>828</v>
      </c>
      <c r="B46" s="32" t="s">
        <v>590</v>
      </c>
      <c r="C46" s="33">
        <f>SUM(C47)</f>
        <v>23307.200000000004</v>
      </c>
      <c r="D46" s="33">
        <f>SUM(D47)</f>
        <v>23581.599999999999</v>
      </c>
    </row>
    <row r="47" spans="1:6" s="23" customFormat="1" x14ac:dyDescent="0.25">
      <c r="A47" s="14" t="s">
        <v>829</v>
      </c>
      <c r="B47" s="29" t="s">
        <v>560</v>
      </c>
      <c r="C47" s="30">
        <f>C48+C49+C50+C51+C52+C53+C54</f>
        <v>23307.200000000004</v>
      </c>
      <c r="D47" s="30">
        <f>D48+D49+D50+D51+D52+D53+D54</f>
        <v>23581.599999999999</v>
      </c>
    </row>
    <row r="48" spans="1:6" s="23" customFormat="1" ht="26.25" x14ac:dyDescent="0.25">
      <c r="A48" s="14"/>
      <c r="B48" s="34" t="s">
        <v>64</v>
      </c>
      <c r="C48" s="30">
        <v>1170</v>
      </c>
      <c r="D48" s="30">
        <v>1183.8</v>
      </c>
    </row>
    <row r="49" spans="1:4" s="23" customFormat="1" ht="51" x14ac:dyDescent="0.25">
      <c r="A49" s="14"/>
      <c r="B49" s="29" t="s">
        <v>65</v>
      </c>
      <c r="C49" s="30">
        <v>15419.3</v>
      </c>
      <c r="D49" s="30">
        <v>15600.8</v>
      </c>
    </row>
    <row r="50" spans="1:4" s="23" customFormat="1" x14ac:dyDescent="0.25">
      <c r="A50" s="14"/>
      <c r="B50" s="29" t="s">
        <v>803</v>
      </c>
      <c r="C50" s="30">
        <v>881.4</v>
      </c>
      <c r="D50" s="30">
        <v>891.8</v>
      </c>
    </row>
    <row r="51" spans="1:4" s="23" customFormat="1" x14ac:dyDescent="0.25">
      <c r="A51" s="14"/>
      <c r="B51" s="29" t="s">
        <v>67</v>
      </c>
      <c r="C51" s="30">
        <v>1472.9</v>
      </c>
      <c r="D51" s="30">
        <v>1490.2</v>
      </c>
    </row>
    <row r="52" spans="1:4" s="23" customFormat="1" ht="25.5" x14ac:dyDescent="0.25">
      <c r="A52" s="14"/>
      <c r="B52" s="29" t="s">
        <v>830</v>
      </c>
      <c r="C52" s="30">
        <v>1807.9</v>
      </c>
      <c r="D52" s="30">
        <v>1829.2</v>
      </c>
    </row>
    <row r="53" spans="1:4" s="23" customFormat="1" ht="25.5" x14ac:dyDescent="0.25">
      <c r="A53" s="14"/>
      <c r="B53" s="29" t="s">
        <v>94</v>
      </c>
      <c r="C53" s="30">
        <v>2071.1999999999998</v>
      </c>
      <c r="D53" s="30">
        <v>2095.6</v>
      </c>
    </row>
    <row r="54" spans="1:4" s="23" customFormat="1" ht="25.5" x14ac:dyDescent="0.25">
      <c r="A54" s="14"/>
      <c r="B54" s="29" t="s">
        <v>831</v>
      </c>
      <c r="C54" s="30">
        <v>484.5</v>
      </c>
      <c r="D54" s="30">
        <v>490.2</v>
      </c>
    </row>
    <row r="55" spans="1:4" s="23" customFormat="1" ht="25.5" customHeight="1" x14ac:dyDescent="0.25">
      <c r="A55" s="31" t="s">
        <v>832</v>
      </c>
      <c r="B55" s="32" t="s">
        <v>591</v>
      </c>
      <c r="C55" s="33">
        <f>C56+C57+C58+C71+C72+C73+C74+C75+C76+C77</f>
        <v>298942.02999999997</v>
      </c>
      <c r="D55" s="33">
        <f>D56+D57+D58+D71+D72+D73+D74+D75+D76+D77</f>
        <v>302462.17000000004</v>
      </c>
    </row>
    <row r="56" spans="1:4" s="25" customFormat="1" ht="25.5" x14ac:dyDescent="0.2">
      <c r="A56" s="42" t="s">
        <v>833</v>
      </c>
      <c r="B56" s="230" t="s">
        <v>592</v>
      </c>
      <c r="C56" s="35">
        <v>32.799999999999997</v>
      </c>
      <c r="D56" s="35">
        <v>33.200000000000003</v>
      </c>
    </row>
    <row r="57" spans="1:4" s="23" customFormat="1" ht="25.5" x14ac:dyDescent="0.25">
      <c r="A57" s="42" t="s">
        <v>834</v>
      </c>
      <c r="B57" s="231" t="s">
        <v>564</v>
      </c>
      <c r="C57" s="30">
        <v>10708.7</v>
      </c>
      <c r="D57" s="30">
        <v>10834.8</v>
      </c>
    </row>
    <row r="58" spans="1:4" s="23" customFormat="1" ht="25.5" x14ac:dyDescent="0.25">
      <c r="A58" s="14" t="s">
        <v>835</v>
      </c>
      <c r="B58" s="38" t="s">
        <v>565</v>
      </c>
      <c r="C58" s="39">
        <f>SUM(C59:C70)</f>
        <v>237475.02999999997</v>
      </c>
      <c r="D58" s="39">
        <f>SUM(D59:D70)</f>
        <v>240271.42</v>
      </c>
    </row>
    <row r="59" spans="1:4" s="23" customFormat="1" ht="51" x14ac:dyDescent="0.25">
      <c r="A59" s="14"/>
      <c r="B59" s="38" t="s">
        <v>72</v>
      </c>
      <c r="C59" s="30">
        <v>170870.1</v>
      </c>
      <c r="D59" s="30">
        <v>172882.2</v>
      </c>
    </row>
    <row r="60" spans="1:4" s="23" customFormat="1" x14ac:dyDescent="0.25">
      <c r="A60" s="14"/>
      <c r="B60" s="38" t="s">
        <v>512</v>
      </c>
      <c r="C60" s="30">
        <v>45660.7</v>
      </c>
      <c r="D60" s="30">
        <v>46198.400000000001</v>
      </c>
    </row>
    <row r="61" spans="1:4" s="23" customFormat="1" ht="51" x14ac:dyDescent="0.25">
      <c r="A61" s="14"/>
      <c r="B61" s="38" t="s">
        <v>73</v>
      </c>
      <c r="C61" s="30">
        <v>5756.7</v>
      </c>
      <c r="D61" s="30">
        <v>5824.5</v>
      </c>
    </row>
    <row r="62" spans="1:4" s="23" customFormat="1" ht="26.25" x14ac:dyDescent="0.25">
      <c r="A62" s="40"/>
      <c r="B62" s="34" t="s">
        <v>74</v>
      </c>
      <c r="C62" s="30">
        <v>6.43</v>
      </c>
      <c r="D62" s="30">
        <v>6.52</v>
      </c>
    </row>
    <row r="63" spans="1:4" s="23" customFormat="1" ht="25.5" x14ac:dyDescent="0.25">
      <c r="A63" s="14"/>
      <c r="B63" s="38" t="s">
        <v>75</v>
      </c>
      <c r="C63" s="30">
        <v>349.3</v>
      </c>
      <c r="D63" s="30">
        <v>353.5</v>
      </c>
    </row>
    <row r="64" spans="1:4" s="24" customFormat="1" ht="25.5" x14ac:dyDescent="0.25">
      <c r="A64" s="14"/>
      <c r="B64" s="36" t="s">
        <v>76</v>
      </c>
      <c r="C64" s="30">
        <v>4819.3999999999996</v>
      </c>
      <c r="D64" s="30">
        <v>4876.2</v>
      </c>
    </row>
    <row r="65" spans="1:4" s="23" customFormat="1" ht="25.5" x14ac:dyDescent="0.25">
      <c r="A65" s="14"/>
      <c r="B65" s="38" t="s">
        <v>77</v>
      </c>
      <c r="C65" s="30">
        <v>7150.8</v>
      </c>
      <c r="D65" s="30">
        <v>7235</v>
      </c>
    </row>
    <row r="66" spans="1:4" s="23" customFormat="1" ht="38.25" x14ac:dyDescent="0.25">
      <c r="A66" s="14"/>
      <c r="B66" s="37" t="s">
        <v>78</v>
      </c>
      <c r="C66" s="30">
        <v>703.8</v>
      </c>
      <c r="D66" s="30">
        <v>712</v>
      </c>
    </row>
    <row r="67" spans="1:4" s="6" customFormat="1" ht="25.5" x14ac:dyDescent="0.2">
      <c r="A67" s="14"/>
      <c r="B67" s="38" t="s">
        <v>79</v>
      </c>
      <c r="C67" s="30">
        <v>402.5</v>
      </c>
      <c r="D67" s="30">
        <v>407.2</v>
      </c>
    </row>
    <row r="68" spans="1:4" ht="25.5" x14ac:dyDescent="0.25">
      <c r="A68" s="14"/>
      <c r="B68" s="38" t="s">
        <v>80</v>
      </c>
      <c r="C68" s="30">
        <v>406.6</v>
      </c>
      <c r="D68" s="30">
        <v>411.4</v>
      </c>
    </row>
    <row r="69" spans="1:4" ht="25.5" x14ac:dyDescent="0.25">
      <c r="A69" s="14"/>
      <c r="B69" s="38" t="s">
        <v>81</v>
      </c>
      <c r="C69" s="30">
        <v>1259.0999999999999</v>
      </c>
      <c r="D69" s="30">
        <v>1273.9000000000001</v>
      </c>
    </row>
    <row r="70" spans="1:4" ht="26.25" x14ac:dyDescent="0.25">
      <c r="A70" s="14"/>
      <c r="B70" s="41" t="s">
        <v>82</v>
      </c>
      <c r="C70" s="30">
        <v>89.6</v>
      </c>
      <c r="D70" s="30">
        <v>90.6</v>
      </c>
    </row>
    <row r="71" spans="1:4" ht="51" x14ac:dyDescent="0.25">
      <c r="A71" s="42" t="s">
        <v>836</v>
      </c>
      <c r="B71" s="231" t="s">
        <v>593</v>
      </c>
      <c r="C71" s="30">
        <v>3341.3</v>
      </c>
      <c r="D71" s="30">
        <v>3380.6</v>
      </c>
    </row>
    <row r="72" spans="1:4" ht="25.5" x14ac:dyDescent="0.25">
      <c r="A72" s="42" t="s">
        <v>837</v>
      </c>
      <c r="B72" s="235" t="s">
        <v>594</v>
      </c>
      <c r="C72" s="30">
        <v>1343.4</v>
      </c>
      <c r="D72" s="30">
        <v>1359.2</v>
      </c>
    </row>
    <row r="73" spans="1:4" ht="38.25" x14ac:dyDescent="0.25">
      <c r="A73" s="42" t="s">
        <v>838</v>
      </c>
      <c r="B73" s="236" t="s">
        <v>595</v>
      </c>
      <c r="C73" s="30">
        <v>22.6</v>
      </c>
      <c r="D73" s="30">
        <v>22.9</v>
      </c>
    </row>
    <row r="74" spans="1:4" ht="33" customHeight="1" x14ac:dyDescent="0.25">
      <c r="A74" s="42" t="s">
        <v>839</v>
      </c>
      <c r="B74" s="237" t="s">
        <v>561</v>
      </c>
      <c r="C74" s="30">
        <v>4848.5</v>
      </c>
      <c r="D74" s="30">
        <v>4905.6000000000004</v>
      </c>
    </row>
    <row r="75" spans="1:4" ht="51.75" x14ac:dyDescent="0.25">
      <c r="A75" s="42" t="s">
        <v>840</v>
      </c>
      <c r="B75" s="239" t="s">
        <v>596</v>
      </c>
      <c r="C75" s="30">
        <v>34104.699999999997</v>
      </c>
      <c r="D75" s="30">
        <v>34506.300000000003</v>
      </c>
    </row>
    <row r="76" spans="1:4" ht="39" x14ac:dyDescent="0.25">
      <c r="A76" s="42" t="s">
        <v>841</v>
      </c>
      <c r="B76" s="239" t="s">
        <v>842</v>
      </c>
      <c r="C76" s="30">
        <v>6728.7</v>
      </c>
      <c r="D76" s="30">
        <v>6807.9</v>
      </c>
    </row>
    <row r="77" spans="1:4" ht="26.25" x14ac:dyDescent="0.25">
      <c r="A77" s="42"/>
      <c r="B77" s="239" t="s">
        <v>843</v>
      </c>
      <c r="C77" s="30">
        <v>336.3</v>
      </c>
      <c r="D77" s="30">
        <v>340.25</v>
      </c>
    </row>
    <row r="78" spans="1:4" x14ac:dyDescent="0.25">
      <c r="A78" s="31" t="s">
        <v>844</v>
      </c>
      <c r="B78" s="43" t="s">
        <v>83</v>
      </c>
      <c r="C78" s="33">
        <f>C79+C80</f>
        <v>1066</v>
      </c>
      <c r="D78" s="33">
        <f>D79+D80</f>
        <v>1066</v>
      </c>
    </row>
    <row r="79" spans="1:4" ht="38.25" x14ac:dyDescent="0.25">
      <c r="A79" s="14" t="s">
        <v>849</v>
      </c>
      <c r="B79" s="38" t="s">
        <v>88</v>
      </c>
      <c r="C79" s="44">
        <v>1066</v>
      </c>
      <c r="D79" s="44">
        <v>1066</v>
      </c>
    </row>
    <row r="80" spans="1:4" ht="38.25" x14ac:dyDescent="0.25">
      <c r="A80" s="14" t="s">
        <v>846</v>
      </c>
      <c r="B80" s="38" t="s">
        <v>89</v>
      </c>
      <c r="C80" s="30">
        <v>0</v>
      </c>
      <c r="D80" s="30">
        <v>0</v>
      </c>
    </row>
    <row r="81" spans="1:7" x14ac:dyDescent="0.25">
      <c r="A81" s="45"/>
      <c r="B81" s="46" t="s">
        <v>90</v>
      </c>
      <c r="C81" s="27">
        <f>C41+C15</f>
        <v>514431.63</v>
      </c>
      <c r="D81" s="27">
        <f>D41+D15</f>
        <v>522355.27</v>
      </c>
    </row>
    <row r="82" spans="1:7" s="48" customFormat="1" x14ac:dyDescent="0.25">
      <c r="A82" s="2"/>
      <c r="B82" s="47"/>
      <c r="D82" s="2"/>
      <c r="E82" s="2"/>
      <c r="F82" s="2"/>
      <c r="G82" s="2"/>
    </row>
    <row r="83" spans="1:7" s="48" customFormat="1" x14ac:dyDescent="0.25">
      <c r="A83" s="2"/>
      <c r="B83" s="47"/>
      <c r="E83" s="2"/>
      <c r="F83" s="2"/>
      <c r="G83" s="2"/>
    </row>
    <row r="84" spans="1:7" s="48" customFormat="1" x14ac:dyDescent="0.25">
      <c r="A84" s="2"/>
      <c r="B84" s="47"/>
      <c r="D84" s="2"/>
      <c r="E84" s="2"/>
      <c r="F84" s="2"/>
      <c r="G84" s="2"/>
    </row>
    <row r="85" spans="1:7" s="48" customFormat="1" x14ac:dyDescent="0.25">
      <c r="A85" s="2"/>
      <c r="B85" s="47"/>
      <c r="D85" s="2"/>
      <c r="E85" s="2"/>
      <c r="F85" s="2"/>
      <c r="G85" s="2"/>
    </row>
    <row r="86" spans="1:7" s="48" customFormat="1" x14ac:dyDescent="0.25">
      <c r="A86" s="2"/>
      <c r="B86" s="47"/>
      <c r="D86" s="2"/>
      <c r="E86" s="2"/>
      <c r="F86" s="2"/>
      <c r="G86" s="2"/>
    </row>
    <row r="87" spans="1:7" s="48" customFormat="1" x14ac:dyDescent="0.25">
      <c r="A87" s="2"/>
      <c r="B87" s="47"/>
      <c r="D87" s="2"/>
      <c r="E87" s="2"/>
      <c r="F87" s="2"/>
      <c r="G87" s="2"/>
    </row>
    <row r="88" spans="1:7" s="48" customFormat="1" x14ac:dyDescent="0.25">
      <c r="A88" s="2"/>
      <c r="B88" s="47"/>
      <c r="D88" s="2"/>
      <c r="E88" s="2"/>
      <c r="F88" s="2"/>
      <c r="G88" s="2"/>
    </row>
    <row r="89" spans="1:7" s="48" customFormat="1" x14ac:dyDescent="0.25">
      <c r="A89" s="2"/>
      <c r="B89" s="47"/>
      <c r="D89" s="2"/>
      <c r="E89" s="2"/>
      <c r="F89" s="2"/>
      <c r="G89" s="2"/>
    </row>
    <row r="90" spans="1:7" s="48" customFormat="1" x14ac:dyDescent="0.25">
      <c r="A90" s="2"/>
      <c r="B90" s="47"/>
      <c r="D90" s="2"/>
      <c r="E90" s="2"/>
      <c r="F90" s="2"/>
      <c r="G90" s="2"/>
    </row>
    <row r="91" spans="1:7" s="48" customFormat="1" x14ac:dyDescent="0.25">
      <c r="A91" s="2"/>
      <c r="B91" s="47"/>
      <c r="D91" s="2"/>
      <c r="E91" s="2"/>
      <c r="F91" s="2"/>
      <c r="G91" s="2"/>
    </row>
    <row r="92" spans="1:7" s="48" customFormat="1" x14ac:dyDescent="0.25">
      <c r="A92" s="2"/>
      <c r="B92" s="47"/>
      <c r="D92" s="2"/>
      <c r="E92" s="2"/>
      <c r="F92" s="2"/>
      <c r="G92" s="2"/>
    </row>
    <row r="93" spans="1:7" s="48" customFormat="1" x14ac:dyDescent="0.25">
      <c r="A93" s="2"/>
      <c r="B93" s="47"/>
      <c r="D93" s="2"/>
      <c r="E93" s="2"/>
      <c r="F93" s="2"/>
      <c r="G93" s="2"/>
    </row>
    <row r="94" spans="1:7" s="48" customFormat="1" x14ac:dyDescent="0.25">
      <c r="A94" s="2"/>
      <c r="B94" s="47"/>
      <c r="D94" s="2"/>
      <c r="E94" s="2"/>
      <c r="F94" s="2"/>
      <c r="G94" s="2"/>
    </row>
    <row r="95" spans="1:7" s="48" customFormat="1" x14ac:dyDescent="0.25">
      <c r="A95" s="2"/>
      <c r="B95" s="47"/>
      <c r="D95" s="2"/>
      <c r="E95" s="2"/>
      <c r="F95" s="2"/>
      <c r="G95" s="2"/>
    </row>
    <row r="96" spans="1:7" s="48" customFormat="1" x14ac:dyDescent="0.25">
      <c r="A96" s="2"/>
      <c r="B96" s="47"/>
      <c r="D96" s="2"/>
      <c r="E96" s="2"/>
      <c r="F96" s="2"/>
      <c r="G96" s="2"/>
    </row>
    <row r="97" spans="1:7" s="48" customFormat="1" x14ac:dyDescent="0.25">
      <c r="A97" s="2"/>
      <c r="B97" s="47"/>
      <c r="D97" s="2"/>
      <c r="E97" s="2"/>
      <c r="F97" s="2"/>
      <c r="G97" s="2"/>
    </row>
    <row r="98" spans="1:7" s="48" customFormat="1" x14ac:dyDescent="0.25">
      <c r="A98" s="2"/>
      <c r="B98" s="47"/>
      <c r="D98" s="2"/>
      <c r="E98" s="2"/>
      <c r="F98" s="2"/>
      <c r="G98" s="2"/>
    </row>
    <row r="99" spans="1:7" s="48" customFormat="1" x14ac:dyDescent="0.25">
      <c r="A99" s="2"/>
      <c r="B99" s="47"/>
      <c r="D99" s="2"/>
      <c r="E99" s="2"/>
      <c r="F99" s="2"/>
      <c r="G99" s="2"/>
    </row>
    <row r="100" spans="1:7" s="48" customFormat="1" x14ac:dyDescent="0.25">
      <c r="A100" s="2"/>
      <c r="B100" s="47"/>
      <c r="D100" s="2"/>
      <c r="E100" s="2"/>
      <c r="F100" s="2"/>
      <c r="G100" s="2"/>
    </row>
    <row r="101" spans="1:7" s="48" customFormat="1" x14ac:dyDescent="0.25">
      <c r="A101" s="2"/>
      <c r="B101" s="47"/>
      <c r="D101" s="2"/>
      <c r="E101" s="2"/>
      <c r="F101" s="2"/>
      <c r="G101" s="2"/>
    </row>
    <row r="102" spans="1:7" s="48" customFormat="1" x14ac:dyDescent="0.25">
      <c r="A102" s="2"/>
      <c r="B102" s="47"/>
      <c r="D102" s="2"/>
      <c r="E102" s="2"/>
      <c r="F102" s="2"/>
      <c r="G102" s="2"/>
    </row>
    <row r="103" spans="1:7" s="48" customFormat="1" x14ac:dyDescent="0.25">
      <c r="A103" s="2"/>
      <c r="B103" s="47"/>
      <c r="D103" s="2"/>
      <c r="E103" s="2"/>
      <c r="F103" s="2"/>
      <c r="G103" s="2"/>
    </row>
    <row r="104" spans="1:7" s="48" customFormat="1" x14ac:dyDescent="0.25">
      <c r="A104" s="2"/>
      <c r="B104" s="47"/>
      <c r="D104" s="2"/>
      <c r="E104" s="2"/>
      <c r="F104" s="2"/>
      <c r="G104" s="2"/>
    </row>
    <row r="105" spans="1:7" s="48" customFormat="1" x14ac:dyDescent="0.25">
      <c r="A105" s="2"/>
      <c r="B105" s="47"/>
      <c r="D105" s="2"/>
      <c r="E105" s="2"/>
      <c r="F105" s="2"/>
      <c r="G105" s="2"/>
    </row>
    <row r="106" spans="1:7" s="48" customFormat="1" x14ac:dyDescent="0.25">
      <c r="A106" s="2"/>
      <c r="B106" s="47"/>
      <c r="D106" s="2"/>
      <c r="E106" s="2"/>
      <c r="F106" s="2"/>
      <c r="G106" s="2"/>
    </row>
    <row r="107" spans="1:7" s="48" customFormat="1" x14ac:dyDescent="0.25">
      <c r="A107" s="2"/>
      <c r="B107" s="47"/>
      <c r="D107" s="2"/>
      <c r="E107" s="2"/>
      <c r="F107" s="2"/>
      <c r="G107" s="2"/>
    </row>
    <row r="108" spans="1:7" s="48" customFormat="1" x14ac:dyDescent="0.25">
      <c r="A108" s="2"/>
      <c r="B108" s="47"/>
      <c r="D108" s="2"/>
      <c r="E108" s="2"/>
      <c r="F108" s="2"/>
      <c r="G108" s="2"/>
    </row>
    <row r="109" spans="1:7" s="48" customFormat="1" x14ac:dyDescent="0.25">
      <c r="A109" s="2"/>
      <c r="B109" s="47"/>
      <c r="D109" s="2"/>
      <c r="E109" s="2"/>
      <c r="F109" s="2"/>
      <c r="G109" s="2"/>
    </row>
    <row r="110" spans="1:7" s="48" customFormat="1" x14ac:dyDescent="0.25">
      <c r="A110" s="2"/>
      <c r="B110" s="47"/>
      <c r="D110" s="2"/>
      <c r="E110" s="2"/>
      <c r="F110" s="2"/>
      <c r="G110" s="2"/>
    </row>
    <row r="111" spans="1:7" s="48" customFormat="1" x14ac:dyDescent="0.25">
      <c r="A111" s="2"/>
      <c r="B111" s="47"/>
      <c r="D111" s="2"/>
      <c r="E111" s="2"/>
      <c r="F111" s="2"/>
      <c r="G111" s="2"/>
    </row>
    <row r="112" spans="1:7" s="48" customFormat="1" x14ac:dyDescent="0.25">
      <c r="A112" s="2"/>
      <c r="B112" s="47"/>
      <c r="D112" s="2"/>
      <c r="E112" s="2"/>
      <c r="F112" s="2"/>
      <c r="G112" s="2"/>
    </row>
    <row r="113" spans="1:7" s="48" customFormat="1" x14ac:dyDescent="0.25">
      <c r="A113" s="2"/>
      <c r="B113" s="47"/>
      <c r="D113" s="2"/>
      <c r="E113" s="2"/>
      <c r="F113" s="2"/>
      <c r="G113" s="2"/>
    </row>
    <row r="114" spans="1:7" s="48" customFormat="1" x14ac:dyDescent="0.25">
      <c r="A114" s="2"/>
      <c r="B114" s="47"/>
      <c r="D114" s="2"/>
      <c r="E114" s="2"/>
      <c r="F114" s="2"/>
      <c r="G114" s="2"/>
    </row>
    <row r="115" spans="1:7" s="48" customFormat="1" x14ac:dyDescent="0.25">
      <c r="A115" s="2"/>
      <c r="B115" s="47"/>
      <c r="D115" s="2"/>
      <c r="E115" s="2"/>
      <c r="F115" s="2"/>
      <c r="G115" s="2"/>
    </row>
    <row r="116" spans="1:7" s="48" customFormat="1" x14ac:dyDescent="0.25">
      <c r="A116" s="2"/>
      <c r="B116" s="47"/>
      <c r="D116" s="2"/>
      <c r="E116" s="2"/>
      <c r="F116" s="2"/>
      <c r="G116" s="2"/>
    </row>
    <row r="117" spans="1:7" s="48" customFormat="1" x14ac:dyDescent="0.25">
      <c r="A117" s="2"/>
      <c r="B117" s="47"/>
      <c r="D117" s="2"/>
      <c r="E117" s="2"/>
      <c r="F117" s="2"/>
      <c r="G117" s="2"/>
    </row>
    <row r="118" spans="1:7" s="48" customFormat="1" x14ac:dyDescent="0.25">
      <c r="A118" s="2"/>
      <c r="B118" s="47"/>
      <c r="D118" s="2"/>
      <c r="E118" s="2"/>
      <c r="F118" s="2"/>
      <c r="G118" s="2"/>
    </row>
    <row r="119" spans="1:7" s="48" customFormat="1" x14ac:dyDescent="0.25">
      <c r="A119" s="2"/>
      <c r="B119" s="47"/>
      <c r="D119" s="2"/>
      <c r="E119" s="2"/>
      <c r="F119" s="2"/>
      <c r="G119" s="2"/>
    </row>
    <row r="120" spans="1:7" s="48" customFormat="1" x14ac:dyDescent="0.25">
      <c r="A120" s="2"/>
      <c r="B120" s="47"/>
      <c r="D120" s="2"/>
      <c r="E120" s="2"/>
      <c r="F120" s="2"/>
      <c r="G120" s="2"/>
    </row>
    <row r="121" spans="1:7" s="48" customFormat="1" x14ac:dyDescent="0.25">
      <c r="A121" s="2"/>
      <c r="B121" s="47"/>
      <c r="D121" s="2"/>
      <c r="E121" s="2"/>
      <c r="F121" s="2"/>
      <c r="G121" s="2"/>
    </row>
    <row r="122" spans="1:7" s="48" customFormat="1" x14ac:dyDescent="0.25">
      <c r="A122" s="2"/>
      <c r="B122" s="47"/>
      <c r="D122" s="2"/>
      <c r="E122" s="2"/>
      <c r="F122" s="2"/>
      <c r="G122" s="2"/>
    </row>
    <row r="123" spans="1:7" s="48" customFormat="1" x14ac:dyDescent="0.25">
      <c r="A123" s="2"/>
      <c r="B123" s="47"/>
      <c r="D123" s="2"/>
      <c r="E123" s="2"/>
      <c r="F123" s="2"/>
      <c r="G123" s="2"/>
    </row>
    <row r="124" spans="1:7" s="48" customFormat="1" x14ac:dyDescent="0.25">
      <c r="A124" s="2"/>
      <c r="B124" s="47"/>
      <c r="D124" s="2"/>
      <c r="E124" s="2"/>
      <c r="F124" s="2"/>
      <c r="G124" s="2"/>
    </row>
    <row r="125" spans="1:7" s="48" customFormat="1" x14ac:dyDescent="0.25">
      <c r="A125" s="2"/>
      <c r="B125" s="47"/>
      <c r="D125" s="2"/>
      <c r="E125" s="2"/>
      <c r="F125" s="2"/>
      <c r="G125" s="2"/>
    </row>
    <row r="126" spans="1:7" s="48" customFormat="1" x14ac:dyDescent="0.25">
      <c r="A126" s="2"/>
      <c r="B126" s="47"/>
      <c r="D126" s="2"/>
      <c r="E126" s="2"/>
      <c r="F126" s="2"/>
      <c r="G126" s="2"/>
    </row>
    <row r="127" spans="1:7" s="48" customFormat="1" x14ac:dyDescent="0.25">
      <c r="A127" s="2"/>
      <c r="B127" s="47"/>
      <c r="D127" s="2"/>
      <c r="E127" s="2"/>
      <c r="F127" s="2"/>
      <c r="G127" s="2"/>
    </row>
    <row r="128" spans="1:7" s="48" customFormat="1" x14ac:dyDescent="0.25">
      <c r="A128" s="2"/>
      <c r="B128" s="47"/>
      <c r="D128" s="2"/>
      <c r="E128" s="2"/>
      <c r="F128" s="2"/>
      <c r="G128" s="2"/>
    </row>
    <row r="129" spans="1:7" s="48" customFormat="1" x14ac:dyDescent="0.25">
      <c r="A129" s="2"/>
      <c r="B129" s="47"/>
      <c r="D129" s="2"/>
      <c r="E129" s="2"/>
      <c r="F129" s="2"/>
      <c r="G129" s="2"/>
    </row>
    <row r="130" spans="1:7" s="48" customFormat="1" x14ac:dyDescent="0.25">
      <c r="A130" s="2"/>
      <c r="B130" s="47"/>
      <c r="D130" s="2"/>
      <c r="E130" s="2"/>
      <c r="F130" s="2"/>
      <c r="G130" s="2"/>
    </row>
    <row r="131" spans="1:7" s="48" customFormat="1" x14ac:dyDescent="0.25">
      <c r="A131" s="2"/>
      <c r="B131" s="47"/>
      <c r="D131" s="2"/>
      <c r="E131" s="2"/>
      <c r="F131" s="2"/>
      <c r="G131" s="2"/>
    </row>
    <row r="132" spans="1:7" s="48" customFormat="1" x14ac:dyDescent="0.25">
      <c r="A132" s="2"/>
      <c r="B132" s="47"/>
      <c r="D132" s="2"/>
      <c r="E132" s="2"/>
      <c r="F132" s="2"/>
      <c r="G132" s="2"/>
    </row>
    <row r="133" spans="1:7" s="48" customFormat="1" x14ac:dyDescent="0.25">
      <c r="A133" s="2"/>
      <c r="B133" s="47"/>
      <c r="D133" s="2"/>
      <c r="E133" s="2"/>
      <c r="F133" s="2"/>
      <c r="G133" s="2"/>
    </row>
    <row r="134" spans="1:7" s="48" customFormat="1" x14ac:dyDescent="0.25">
      <c r="A134" s="2"/>
      <c r="B134" s="47"/>
      <c r="D134" s="2"/>
      <c r="E134" s="2"/>
      <c r="F134" s="2"/>
      <c r="G134" s="2"/>
    </row>
    <row r="135" spans="1:7" s="48" customFormat="1" x14ac:dyDescent="0.25">
      <c r="A135" s="2"/>
      <c r="B135" s="47"/>
      <c r="D135" s="2"/>
      <c r="E135" s="2"/>
      <c r="F135" s="2"/>
      <c r="G135" s="2"/>
    </row>
    <row r="136" spans="1:7" s="48" customFormat="1" x14ac:dyDescent="0.25">
      <c r="A136" s="2"/>
      <c r="B136" s="47"/>
      <c r="D136" s="2"/>
      <c r="E136" s="2"/>
      <c r="F136" s="2"/>
      <c r="G136" s="2"/>
    </row>
    <row r="137" spans="1:7" s="48" customFormat="1" x14ac:dyDescent="0.25">
      <c r="A137" s="2"/>
      <c r="B137" s="47"/>
      <c r="D137" s="2"/>
      <c r="E137" s="2"/>
      <c r="F137" s="2"/>
      <c r="G137" s="2"/>
    </row>
    <row r="138" spans="1:7" s="48" customFormat="1" x14ac:dyDescent="0.25">
      <c r="A138" s="2"/>
      <c r="B138" s="47"/>
      <c r="D138" s="2"/>
      <c r="E138" s="2"/>
      <c r="F138" s="2"/>
      <c r="G138" s="2"/>
    </row>
    <row r="139" spans="1:7" s="48" customFormat="1" x14ac:dyDescent="0.25">
      <c r="A139" s="2"/>
      <c r="B139" s="47"/>
      <c r="D139" s="2"/>
      <c r="E139" s="2"/>
      <c r="F139" s="2"/>
      <c r="G139" s="2"/>
    </row>
    <row r="140" spans="1:7" s="48" customFormat="1" x14ac:dyDescent="0.25">
      <c r="A140" s="2"/>
      <c r="B140" s="47"/>
      <c r="D140" s="2"/>
      <c r="E140" s="2"/>
      <c r="F140" s="2"/>
      <c r="G140" s="2"/>
    </row>
    <row r="141" spans="1:7" s="48" customFormat="1" x14ac:dyDescent="0.25">
      <c r="A141" s="2"/>
      <c r="B141" s="47"/>
      <c r="D141" s="2"/>
      <c r="E141" s="2"/>
      <c r="F141" s="2"/>
      <c r="G141" s="2"/>
    </row>
    <row r="142" spans="1:7" s="48" customFormat="1" x14ac:dyDescent="0.25">
      <c r="A142" s="2"/>
      <c r="B142" s="47"/>
      <c r="D142" s="2"/>
      <c r="E142" s="2"/>
      <c r="F142" s="2"/>
      <c r="G142" s="2"/>
    </row>
    <row r="143" spans="1:7" s="48" customFormat="1" x14ac:dyDescent="0.25">
      <c r="A143" s="2"/>
      <c r="B143" s="47"/>
      <c r="D143" s="2"/>
      <c r="E143" s="2"/>
      <c r="F143" s="2"/>
      <c r="G143" s="2"/>
    </row>
    <row r="144" spans="1:7" s="48" customFormat="1" x14ac:dyDescent="0.25">
      <c r="A144" s="2"/>
      <c r="B144" s="47"/>
      <c r="D144" s="2"/>
      <c r="E144" s="2"/>
      <c r="F144" s="2"/>
      <c r="G144" s="2"/>
    </row>
    <row r="145" spans="1:7" s="48" customFormat="1" x14ac:dyDescent="0.25">
      <c r="A145" s="2"/>
      <c r="B145" s="47"/>
      <c r="D145" s="2"/>
      <c r="E145" s="2"/>
      <c r="F145" s="2"/>
      <c r="G145" s="2"/>
    </row>
    <row r="146" spans="1:7" s="48" customFormat="1" x14ac:dyDescent="0.25">
      <c r="A146" s="2"/>
      <c r="B146" s="47"/>
      <c r="D146" s="2"/>
      <c r="E146" s="2"/>
      <c r="F146" s="2"/>
      <c r="G146" s="2"/>
    </row>
    <row r="147" spans="1:7" s="48" customFormat="1" x14ac:dyDescent="0.25">
      <c r="A147" s="2"/>
      <c r="B147" s="47"/>
      <c r="D147" s="2"/>
      <c r="E147" s="2"/>
      <c r="F147" s="2"/>
      <c r="G147" s="2"/>
    </row>
    <row r="148" spans="1:7" s="48" customFormat="1" x14ac:dyDescent="0.25">
      <c r="A148" s="2"/>
      <c r="B148" s="47"/>
      <c r="D148" s="2"/>
      <c r="E148" s="2"/>
      <c r="F148" s="2"/>
      <c r="G148" s="2"/>
    </row>
    <row r="149" spans="1:7" s="48" customFormat="1" x14ac:dyDescent="0.25">
      <c r="A149" s="2"/>
      <c r="B149" s="47"/>
      <c r="D149" s="2"/>
      <c r="E149" s="2"/>
      <c r="F149" s="2"/>
      <c r="G149" s="2"/>
    </row>
    <row r="150" spans="1:7" s="48" customFormat="1" x14ac:dyDescent="0.25">
      <c r="A150" s="2"/>
      <c r="B150" s="47"/>
      <c r="D150" s="2"/>
      <c r="E150" s="2"/>
      <c r="F150" s="2"/>
      <c r="G150" s="2"/>
    </row>
    <row r="151" spans="1:7" s="48" customFormat="1" x14ac:dyDescent="0.25">
      <c r="A151" s="2"/>
      <c r="B151" s="47"/>
      <c r="D151" s="2"/>
      <c r="E151" s="2"/>
      <c r="F151" s="2"/>
      <c r="G151" s="2"/>
    </row>
    <row r="152" spans="1:7" s="48" customFormat="1" x14ac:dyDescent="0.25">
      <c r="A152" s="2"/>
      <c r="B152" s="47"/>
      <c r="D152" s="2"/>
      <c r="E152" s="2"/>
      <c r="F152" s="2"/>
      <c r="G152" s="2"/>
    </row>
    <row r="153" spans="1:7" s="48" customFormat="1" x14ac:dyDescent="0.25">
      <c r="A153" s="2"/>
      <c r="B153" s="47"/>
      <c r="D153" s="2"/>
      <c r="E153" s="2"/>
      <c r="F153" s="2"/>
      <c r="G153" s="2"/>
    </row>
    <row r="154" spans="1:7" s="48" customFormat="1" x14ac:dyDescent="0.25">
      <c r="A154" s="2"/>
      <c r="B154" s="47"/>
      <c r="D154" s="2"/>
      <c r="E154" s="2"/>
      <c r="F154" s="2"/>
      <c r="G154" s="2"/>
    </row>
    <row r="155" spans="1:7" s="48" customFormat="1" x14ac:dyDescent="0.25">
      <c r="A155" s="2"/>
      <c r="B155" s="47"/>
      <c r="D155" s="2"/>
      <c r="E155" s="2"/>
      <c r="F155" s="2"/>
      <c r="G155" s="2"/>
    </row>
    <row r="156" spans="1:7" s="48" customFormat="1" x14ac:dyDescent="0.25">
      <c r="A156" s="2"/>
      <c r="B156" s="47"/>
      <c r="D156" s="2"/>
      <c r="E156" s="2"/>
      <c r="F156" s="2"/>
      <c r="G156" s="2"/>
    </row>
    <row r="157" spans="1:7" s="48" customFormat="1" x14ac:dyDescent="0.25">
      <c r="A157" s="2"/>
      <c r="B157" s="47"/>
      <c r="D157" s="2"/>
      <c r="E157" s="2"/>
      <c r="F157" s="2"/>
      <c r="G157" s="2"/>
    </row>
    <row r="158" spans="1:7" s="48" customFormat="1" x14ac:dyDescent="0.25">
      <c r="A158" s="2"/>
      <c r="B158" s="47"/>
      <c r="D158" s="2"/>
      <c r="E158" s="2"/>
      <c r="F158" s="2"/>
      <c r="G158" s="2"/>
    </row>
    <row r="159" spans="1:7" s="48" customFormat="1" x14ac:dyDescent="0.25">
      <c r="A159" s="2"/>
      <c r="B159" s="47"/>
      <c r="D159" s="2"/>
      <c r="E159" s="2"/>
      <c r="F159" s="2"/>
      <c r="G159" s="2"/>
    </row>
    <row r="160" spans="1:7" s="48" customFormat="1" x14ac:dyDescent="0.25">
      <c r="A160" s="2"/>
      <c r="B160" s="47"/>
      <c r="D160" s="2"/>
      <c r="E160" s="2"/>
      <c r="F160" s="2"/>
      <c r="G160" s="2"/>
    </row>
    <row r="161" spans="1:7" s="48" customFormat="1" x14ac:dyDescent="0.25">
      <c r="A161" s="2"/>
      <c r="B161" s="47"/>
      <c r="D161" s="2"/>
      <c r="E161" s="2"/>
      <c r="F161" s="2"/>
      <c r="G161" s="2"/>
    </row>
    <row r="162" spans="1:7" s="48" customFormat="1" x14ac:dyDescent="0.25">
      <c r="A162" s="2"/>
      <c r="B162" s="47"/>
      <c r="D162" s="2"/>
      <c r="E162" s="2"/>
      <c r="F162" s="2"/>
      <c r="G162" s="2"/>
    </row>
    <row r="163" spans="1:7" s="48" customFormat="1" x14ac:dyDescent="0.25">
      <c r="A163" s="2"/>
      <c r="B163" s="47"/>
      <c r="D163" s="2"/>
      <c r="E163" s="2"/>
      <c r="F163" s="2"/>
      <c r="G163" s="2"/>
    </row>
    <row r="164" spans="1:7" s="48" customFormat="1" x14ac:dyDescent="0.25">
      <c r="A164" s="2"/>
      <c r="B164" s="47"/>
      <c r="D164" s="2"/>
      <c r="E164" s="2"/>
      <c r="F164" s="2"/>
      <c r="G164" s="2"/>
    </row>
    <row r="165" spans="1:7" s="48" customFormat="1" x14ac:dyDescent="0.25">
      <c r="A165" s="2"/>
      <c r="B165" s="47"/>
      <c r="D165" s="2"/>
      <c r="E165" s="2"/>
      <c r="F165" s="2"/>
      <c r="G165" s="2"/>
    </row>
    <row r="166" spans="1:7" s="48" customFormat="1" x14ac:dyDescent="0.25">
      <c r="A166" s="2"/>
      <c r="B166" s="47"/>
      <c r="D166" s="2"/>
      <c r="E166" s="2"/>
      <c r="F166" s="2"/>
      <c r="G166" s="2"/>
    </row>
    <row r="167" spans="1:7" s="48" customFormat="1" x14ac:dyDescent="0.25">
      <c r="A167" s="2"/>
      <c r="B167" s="47"/>
      <c r="D167" s="2"/>
      <c r="E167" s="2"/>
      <c r="F167" s="2"/>
      <c r="G167" s="2"/>
    </row>
    <row r="168" spans="1:7" s="48" customFormat="1" x14ac:dyDescent="0.25">
      <c r="A168" s="2"/>
      <c r="B168" s="47"/>
      <c r="D168" s="2"/>
      <c r="E168" s="2"/>
      <c r="F168" s="2"/>
      <c r="G168" s="2"/>
    </row>
    <row r="169" spans="1:7" s="48" customFormat="1" x14ac:dyDescent="0.25">
      <c r="A169" s="2"/>
      <c r="B169" s="47"/>
      <c r="D169" s="2"/>
      <c r="E169" s="2"/>
      <c r="F169" s="2"/>
      <c r="G169" s="2"/>
    </row>
    <row r="170" spans="1:7" s="48" customFormat="1" x14ac:dyDescent="0.25">
      <c r="A170" s="2"/>
      <c r="B170" s="47"/>
      <c r="D170" s="2"/>
      <c r="E170" s="2"/>
      <c r="F170" s="2"/>
      <c r="G170" s="2"/>
    </row>
    <row r="171" spans="1:7" s="48" customFormat="1" x14ac:dyDescent="0.25">
      <c r="A171" s="2"/>
      <c r="B171" s="47"/>
      <c r="D171" s="2"/>
      <c r="E171" s="2"/>
      <c r="F171" s="2"/>
      <c r="G171" s="2"/>
    </row>
    <row r="172" spans="1:7" s="48" customFormat="1" x14ac:dyDescent="0.25">
      <c r="A172" s="2"/>
      <c r="B172" s="47"/>
      <c r="D172" s="2"/>
      <c r="E172" s="2"/>
      <c r="F172" s="2"/>
      <c r="G172" s="2"/>
    </row>
    <row r="173" spans="1:7" s="48" customFormat="1" x14ac:dyDescent="0.25">
      <c r="A173" s="2"/>
      <c r="B173" s="47"/>
      <c r="D173" s="2"/>
      <c r="E173" s="2"/>
      <c r="F173" s="2"/>
      <c r="G173" s="2"/>
    </row>
    <row r="174" spans="1:7" s="48" customFormat="1" x14ac:dyDescent="0.25">
      <c r="A174" s="2"/>
      <c r="B174" s="47"/>
      <c r="D174" s="2"/>
      <c r="E174" s="2"/>
      <c r="F174" s="2"/>
      <c r="G174" s="2"/>
    </row>
    <row r="175" spans="1:7" s="48" customFormat="1" x14ac:dyDescent="0.25">
      <c r="A175" s="2"/>
      <c r="B175" s="47"/>
      <c r="D175" s="2"/>
      <c r="E175" s="2"/>
      <c r="F175" s="2"/>
      <c r="G175" s="2"/>
    </row>
    <row r="176" spans="1:7" s="48" customFormat="1" x14ac:dyDescent="0.25">
      <c r="A176" s="2"/>
      <c r="B176" s="47"/>
      <c r="D176" s="2"/>
      <c r="E176" s="2"/>
      <c r="F176" s="2"/>
      <c r="G176" s="2"/>
    </row>
    <row r="177" spans="1:7" s="48" customFormat="1" x14ac:dyDescent="0.25">
      <c r="A177" s="2"/>
      <c r="B177" s="47"/>
      <c r="D177" s="2"/>
      <c r="E177" s="2"/>
      <c r="F177" s="2"/>
      <c r="G177" s="2"/>
    </row>
    <row r="178" spans="1:7" s="48" customFormat="1" x14ac:dyDescent="0.25">
      <c r="A178" s="2"/>
      <c r="B178" s="47"/>
      <c r="D178" s="2"/>
      <c r="E178" s="2"/>
      <c r="F178" s="2"/>
      <c r="G178" s="2"/>
    </row>
    <row r="179" spans="1:7" s="48" customFormat="1" x14ac:dyDescent="0.25">
      <c r="A179" s="2"/>
      <c r="B179" s="47"/>
      <c r="D179" s="2"/>
      <c r="E179" s="2"/>
      <c r="F179" s="2"/>
      <c r="G179" s="2"/>
    </row>
    <row r="180" spans="1:7" s="48" customFormat="1" x14ac:dyDescent="0.25">
      <c r="A180" s="2"/>
      <c r="B180" s="47"/>
      <c r="D180" s="2"/>
      <c r="E180" s="2"/>
      <c r="F180" s="2"/>
      <c r="G180" s="2"/>
    </row>
    <row r="181" spans="1:7" s="48" customFormat="1" x14ac:dyDescent="0.25">
      <c r="A181" s="2"/>
      <c r="B181" s="47"/>
      <c r="D181" s="2"/>
      <c r="E181" s="2"/>
      <c r="F181" s="2"/>
      <c r="G181" s="2"/>
    </row>
    <row r="182" spans="1:7" s="48" customFormat="1" x14ac:dyDescent="0.25">
      <c r="A182" s="2"/>
      <c r="B182" s="47"/>
      <c r="D182" s="2"/>
      <c r="E182" s="2"/>
      <c r="F182" s="2"/>
      <c r="G182" s="2"/>
    </row>
    <row r="183" spans="1:7" s="48" customFormat="1" x14ac:dyDescent="0.25">
      <c r="A183" s="2"/>
      <c r="B183" s="47"/>
      <c r="D183" s="2"/>
      <c r="E183" s="2"/>
      <c r="F183" s="2"/>
      <c r="G183" s="2"/>
    </row>
    <row r="184" spans="1:7" s="48" customFormat="1" x14ac:dyDescent="0.25">
      <c r="A184" s="2"/>
      <c r="B184" s="47"/>
      <c r="D184" s="2"/>
      <c r="E184" s="2"/>
      <c r="F184" s="2"/>
      <c r="G184" s="2"/>
    </row>
    <row r="185" spans="1:7" s="48" customFormat="1" x14ac:dyDescent="0.25">
      <c r="A185" s="2"/>
      <c r="B185" s="47"/>
      <c r="D185" s="2"/>
      <c r="E185" s="2"/>
      <c r="F185" s="2"/>
      <c r="G185" s="2"/>
    </row>
    <row r="186" spans="1:7" s="48" customFormat="1" x14ac:dyDescent="0.25">
      <c r="A186" s="2"/>
      <c r="B186" s="47"/>
      <c r="D186" s="2"/>
      <c r="E186" s="2"/>
      <c r="F186" s="2"/>
      <c r="G186" s="2"/>
    </row>
    <row r="187" spans="1:7" s="48" customFormat="1" x14ac:dyDescent="0.25">
      <c r="A187" s="2"/>
      <c r="B187" s="47"/>
      <c r="D187" s="2"/>
      <c r="E187" s="2"/>
      <c r="F187" s="2"/>
      <c r="G187" s="2"/>
    </row>
    <row r="188" spans="1:7" s="48" customFormat="1" x14ac:dyDescent="0.25">
      <c r="A188" s="2"/>
      <c r="B188" s="47"/>
      <c r="D188" s="2"/>
      <c r="E188" s="2"/>
      <c r="F188" s="2"/>
      <c r="G188" s="2"/>
    </row>
    <row r="189" spans="1:7" s="48" customFormat="1" x14ac:dyDescent="0.25">
      <c r="A189" s="2"/>
      <c r="B189" s="47"/>
      <c r="D189" s="2"/>
      <c r="E189" s="2"/>
      <c r="F189" s="2"/>
      <c r="G189" s="2"/>
    </row>
    <row r="190" spans="1:7" s="48" customFormat="1" x14ac:dyDescent="0.25">
      <c r="A190" s="2"/>
      <c r="B190" s="47"/>
      <c r="D190" s="2"/>
      <c r="E190" s="2"/>
      <c r="F190" s="2"/>
      <c r="G190" s="2"/>
    </row>
    <row r="191" spans="1:7" s="48" customFormat="1" x14ac:dyDescent="0.25">
      <c r="A191" s="2"/>
      <c r="B191" s="47"/>
      <c r="D191" s="2"/>
      <c r="E191" s="2"/>
      <c r="F191" s="2"/>
      <c r="G191" s="2"/>
    </row>
    <row r="192" spans="1:7" s="48" customFormat="1" x14ac:dyDescent="0.25">
      <c r="A192" s="2"/>
      <c r="B192" s="47"/>
      <c r="D192" s="2"/>
      <c r="E192" s="2"/>
      <c r="F192" s="2"/>
      <c r="G192" s="2"/>
    </row>
    <row r="193" spans="1:7" s="48" customFormat="1" x14ac:dyDescent="0.25">
      <c r="A193" s="2"/>
      <c r="B193" s="47"/>
      <c r="D193" s="2"/>
      <c r="E193" s="2"/>
      <c r="F193" s="2"/>
      <c r="G193" s="2"/>
    </row>
    <row r="194" spans="1:7" s="48" customFormat="1" x14ac:dyDescent="0.25">
      <c r="A194" s="2"/>
      <c r="B194" s="47"/>
      <c r="D194" s="2"/>
      <c r="E194" s="2"/>
      <c r="F194" s="2"/>
      <c r="G194" s="2"/>
    </row>
    <row r="195" spans="1:7" s="48" customFormat="1" x14ac:dyDescent="0.25">
      <c r="A195" s="2"/>
      <c r="B195" s="47"/>
      <c r="D195" s="2"/>
      <c r="E195" s="2"/>
      <c r="F195" s="2"/>
      <c r="G195" s="2"/>
    </row>
    <row r="196" spans="1:7" s="48" customFormat="1" x14ac:dyDescent="0.25">
      <c r="A196" s="2"/>
      <c r="B196" s="47"/>
      <c r="D196" s="2"/>
      <c r="E196" s="2"/>
      <c r="F196" s="2"/>
      <c r="G196" s="2"/>
    </row>
    <row r="197" spans="1:7" s="48" customFormat="1" x14ac:dyDescent="0.25">
      <c r="A197" s="2"/>
      <c r="B197" s="47"/>
      <c r="D197" s="2"/>
      <c r="E197" s="2"/>
      <c r="F197" s="2"/>
      <c r="G197" s="2"/>
    </row>
    <row r="198" spans="1:7" s="48" customFormat="1" x14ac:dyDescent="0.25">
      <c r="A198" s="2"/>
      <c r="B198" s="47"/>
      <c r="D198" s="2"/>
      <c r="E198" s="2"/>
      <c r="F198" s="2"/>
      <c r="G198" s="2"/>
    </row>
    <row r="199" spans="1:7" s="48" customFormat="1" x14ac:dyDescent="0.25">
      <c r="A199" s="2"/>
      <c r="B199" s="47"/>
      <c r="D199" s="2"/>
      <c r="E199" s="2"/>
      <c r="F199" s="2"/>
      <c r="G199" s="2"/>
    </row>
    <row r="200" spans="1:7" s="48" customFormat="1" x14ac:dyDescent="0.25">
      <c r="A200" s="2"/>
      <c r="B200" s="47"/>
      <c r="D200" s="2"/>
      <c r="E200" s="2"/>
      <c r="F200" s="2"/>
      <c r="G200" s="2"/>
    </row>
    <row r="201" spans="1:7" s="48" customFormat="1" x14ac:dyDescent="0.25">
      <c r="A201" s="2"/>
      <c r="B201" s="47"/>
      <c r="D201" s="2"/>
      <c r="E201" s="2"/>
      <c r="F201" s="2"/>
      <c r="G201" s="2"/>
    </row>
    <row r="202" spans="1:7" s="48" customFormat="1" x14ac:dyDescent="0.25">
      <c r="A202" s="2"/>
      <c r="B202" s="47"/>
      <c r="D202" s="2"/>
      <c r="E202" s="2"/>
      <c r="F202" s="2"/>
      <c r="G202" s="2"/>
    </row>
    <row r="203" spans="1:7" s="48" customFormat="1" x14ac:dyDescent="0.25">
      <c r="A203" s="2"/>
      <c r="B203" s="47"/>
      <c r="D203" s="2"/>
      <c r="E203" s="2"/>
      <c r="F203" s="2"/>
      <c r="G203" s="2"/>
    </row>
    <row r="204" spans="1:7" s="48" customFormat="1" x14ac:dyDescent="0.25">
      <c r="A204" s="2"/>
      <c r="B204" s="47"/>
      <c r="D204" s="2"/>
      <c r="E204" s="2"/>
      <c r="F204" s="2"/>
      <c r="G204" s="2"/>
    </row>
    <row r="205" spans="1:7" s="48" customFormat="1" x14ac:dyDescent="0.25">
      <c r="A205" s="2"/>
      <c r="B205" s="47"/>
      <c r="D205" s="2"/>
      <c r="E205" s="2"/>
      <c r="F205" s="2"/>
      <c r="G205" s="2"/>
    </row>
    <row r="206" spans="1:7" s="48" customFormat="1" x14ac:dyDescent="0.25">
      <c r="A206" s="2"/>
      <c r="B206" s="47"/>
      <c r="D206" s="2"/>
      <c r="E206" s="2"/>
      <c r="F206" s="2"/>
      <c r="G206" s="2"/>
    </row>
    <row r="207" spans="1:7" s="48" customFormat="1" x14ac:dyDescent="0.25">
      <c r="A207" s="2"/>
      <c r="B207" s="47"/>
      <c r="D207" s="2"/>
      <c r="E207" s="2"/>
      <c r="F207" s="2"/>
      <c r="G207" s="2"/>
    </row>
    <row r="208" spans="1:7" s="48" customFormat="1" x14ac:dyDescent="0.25">
      <c r="A208" s="2"/>
      <c r="B208" s="47"/>
      <c r="D208" s="2"/>
      <c r="E208" s="2"/>
      <c r="F208" s="2"/>
      <c r="G208" s="2"/>
    </row>
    <row r="209" spans="1:7" s="48" customFormat="1" x14ac:dyDescent="0.25">
      <c r="A209" s="2"/>
      <c r="B209" s="47"/>
      <c r="D209" s="2"/>
      <c r="E209" s="2"/>
      <c r="F209" s="2"/>
      <c r="G209" s="2"/>
    </row>
    <row r="210" spans="1:7" s="48" customFormat="1" x14ac:dyDescent="0.25">
      <c r="A210" s="2"/>
      <c r="B210" s="47"/>
      <c r="D210" s="2"/>
      <c r="E210" s="2"/>
      <c r="F210" s="2"/>
      <c r="G210" s="2"/>
    </row>
    <row r="211" spans="1:7" s="48" customFormat="1" x14ac:dyDescent="0.25">
      <c r="A211" s="2"/>
      <c r="B211" s="47"/>
      <c r="D211" s="2"/>
      <c r="E211" s="2"/>
      <c r="F211" s="2"/>
      <c r="G211" s="2"/>
    </row>
    <row r="212" spans="1:7" s="48" customFormat="1" x14ac:dyDescent="0.25">
      <c r="A212" s="2"/>
      <c r="B212" s="47"/>
      <c r="D212" s="2"/>
      <c r="E212" s="2"/>
      <c r="F212" s="2"/>
      <c r="G212" s="2"/>
    </row>
    <row r="213" spans="1:7" s="48" customFormat="1" x14ac:dyDescent="0.25">
      <c r="A213" s="2"/>
      <c r="B213" s="47"/>
      <c r="D213" s="2"/>
      <c r="E213" s="2"/>
      <c r="F213" s="2"/>
      <c r="G213" s="2"/>
    </row>
    <row r="214" spans="1:7" s="48" customFormat="1" x14ac:dyDescent="0.25">
      <c r="A214" s="2"/>
      <c r="B214" s="47"/>
      <c r="D214" s="2"/>
      <c r="E214" s="2"/>
      <c r="F214" s="2"/>
      <c r="G214" s="2"/>
    </row>
    <row r="215" spans="1:7" s="48" customFormat="1" x14ac:dyDescent="0.25">
      <c r="A215" s="2"/>
      <c r="B215" s="47"/>
      <c r="D215" s="2"/>
      <c r="E215" s="2"/>
      <c r="F215" s="2"/>
      <c r="G215" s="2"/>
    </row>
    <row r="216" spans="1:7" s="48" customFormat="1" x14ac:dyDescent="0.25">
      <c r="A216" s="2"/>
      <c r="B216" s="47"/>
      <c r="D216" s="2"/>
      <c r="E216" s="2"/>
      <c r="F216" s="2"/>
      <c r="G216" s="2"/>
    </row>
    <row r="217" spans="1:7" s="48" customFormat="1" x14ac:dyDescent="0.25">
      <c r="A217" s="2"/>
      <c r="B217" s="47"/>
      <c r="D217" s="2"/>
      <c r="E217" s="2"/>
      <c r="F217" s="2"/>
      <c r="G217" s="2"/>
    </row>
    <row r="218" spans="1:7" s="48" customFormat="1" x14ac:dyDescent="0.25">
      <c r="A218" s="2"/>
      <c r="B218" s="47"/>
      <c r="D218" s="2"/>
      <c r="E218" s="2"/>
      <c r="F218" s="2"/>
      <c r="G218" s="2"/>
    </row>
    <row r="219" spans="1:7" s="48" customFormat="1" x14ac:dyDescent="0.25">
      <c r="A219" s="2"/>
      <c r="B219" s="47"/>
      <c r="D219" s="2"/>
      <c r="E219" s="2"/>
      <c r="F219" s="2"/>
      <c r="G219" s="2"/>
    </row>
    <row r="220" spans="1:7" s="48" customFormat="1" x14ac:dyDescent="0.25">
      <c r="A220" s="2"/>
      <c r="B220" s="47"/>
      <c r="D220" s="2"/>
      <c r="E220" s="2"/>
      <c r="F220" s="2"/>
      <c r="G220" s="2"/>
    </row>
    <row r="221" spans="1:7" s="48" customFormat="1" x14ac:dyDescent="0.25">
      <c r="A221" s="2"/>
      <c r="B221" s="47"/>
      <c r="D221" s="2"/>
      <c r="E221" s="2"/>
      <c r="F221" s="2"/>
      <c r="G221" s="2"/>
    </row>
    <row r="222" spans="1:7" s="48" customFormat="1" x14ac:dyDescent="0.25">
      <c r="A222" s="2"/>
      <c r="B222" s="47"/>
      <c r="D222" s="2"/>
      <c r="E222" s="2"/>
      <c r="F222" s="2"/>
      <c r="G222" s="2"/>
    </row>
    <row r="223" spans="1:7" s="48" customFormat="1" x14ac:dyDescent="0.25">
      <c r="A223" s="2"/>
      <c r="B223" s="47"/>
      <c r="D223" s="2"/>
      <c r="E223" s="2"/>
      <c r="F223" s="2"/>
      <c r="G223" s="2"/>
    </row>
    <row r="224" spans="1:7" s="48" customFormat="1" x14ac:dyDescent="0.25">
      <c r="A224" s="2"/>
      <c r="B224" s="47"/>
      <c r="D224" s="2"/>
      <c r="E224" s="2"/>
      <c r="F224" s="2"/>
      <c r="G224" s="2"/>
    </row>
    <row r="225" spans="1:7" s="48" customFormat="1" x14ac:dyDescent="0.25">
      <c r="A225" s="2"/>
      <c r="B225" s="47"/>
      <c r="D225" s="2"/>
      <c r="E225" s="2"/>
      <c r="F225" s="2"/>
      <c r="G225" s="2"/>
    </row>
    <row r="226" spans="1:7" s="48" customFormat="1" x14ac:dyDescent="0.25">
      <c r="A226" s="2"/>
      <c r="B226" s="47"/>
      <c r="D226" s="2"/>
      <c r="E226" s="2"/>
      <c r="F226" s="2"/>
      <c r="G226" s="2"/>
    </row>
    <row r="227" spans="1:7" s="48" customFormat="1" x14ac:dyDescent="0.25">
      <c r="A227" s="2"/>
      <c r="B227" s="47"/>
      <c r="D227" s="2"/>
      <c r="E227" s="2"/>
      <c r="F227" s="2"/>
      <c r="G227" s="2"/>
    </row>
    <row r="228" spans="1:7" s="48" customFormat="1" x14ac:dyDescent="0.25">
      <c r="A228" s="2"/>
      <c r="B228" s="47"/>
      <c r="D228" s="2"/>
      <c r="E228" s="2"/>
      <c r="F228" s="2"/>
      <c r="G228" s="2"/>
    </row>
    <row r="229" spans="1:7" s="48" customFormat="1" x14ac:dyDescent="0.25">
      <c r="A229" s="2"/>
      <c r="B229" s="47"/>
      <c r="D229" s="2"/>
      <c r="E229" s="2"/>
      <c r="F229" s="2"/>
      <c r="G229" s="2"/>
    </row>
    <row r="230" spans="1:7" s="48" customFormat="1" x14ac:dyDescent="0.25">
      <c r="A230" s="2"/>
      <c r="B230" s="47"/>
      <c r="D230" s="2"/>
      <c r="E230" s="2"/>
      <c r="F230" s="2"/>
      <c r="G230" s="2"/>
    </row>
    <row r="231" spans="1:7" s="48" customFormat="1" x14ac:dyDescent="0.25">
      <c r="A231" s="2"/>
      <c r="B231" s="47"/>
      <c r="D231" s="2"/>
      <c r="E231" s="2"/>
      <c r="F231" s="2"/>
      <c r="G231" s="2"/>
    </row>
    <row r="232" spans="1:7" s="48" customFormat="1" x14ac:dyDescent="0.25">
      <c r="A232" s="2"/>
      <c r="B232" s="47"/>
      <c r="D232" s="2"/>
      <c r="E232" s="2"/>
      <c r="F232" s="2"/>
      <c r="G232" s="2"/>
    </row>
    <row r="233" spans="1:7" s="48" customFormat="1" x14ac:dyDescent="0.25">
      <c r="A233" s="2"/>
      <c r="B233" s="47"/>
      <c r="D233" s="2"/>
      <c r="E233" s="2"/>
      <c r="F233" s="2"/>
      <c r="G233" s="2"/>
    </row>
    <row r="234" spans="1:7" s="48" customFormat="1" x14ac:dyDescent="0.25">
      <c r="A234" s="2"/>
      <c r="B234" s="47"/>
      <c r="D234" s="2"/>
      <c r="E234" s="2"/>
      <c r="F234" s="2"/>
      <c r="G234" s="2"/>
    </row>
    <row r="235" spans="1:7" s="48" customFormat="1" x14ac:dyDescent="0.25">
      <c r="A235" s="2"/>
      <c r="B235" s="47"/>
      <c r="D235" s="2"/>
      <c r="E235" s="2"/>
      <c r="F235" s="2"/>
      <c r="G235" s="2"/>
    </row>
    <row r="236" spans="1:7" s="48" customFormat="1" x14ac:dyDescent="0.25">
      <c r="A236" s="2"/>
      <c r="B236" s="47"/>
      <c r="D236" s="2"/>
      <c r="E236" s="2"/>
      <c r="F236" s="2"/>
      <c r="G236" s="2"/>
    </row>
    <row r="237" spans="1:7" s="48" customFormat="1" x14ac:dyDescent="0.25">
      <c r="A237" s="2"/>
      <c r="B237" s="47"/>
      <c r="D237" s="2"/>
      <c r="E237" s="2"/>
      <c r="F237" s="2"/>
      <c r="G237" s="2"/>
    </row>
    <row r="238" spans="1:7" s="48" customFormat="1" x14ac:dyDescent="0.25">
      <c r="A238" s="2"/>
      <c r="B238" s="47"/>
      <c r="D238" s="2"/>
      <c r="E238" s="2"/>
      <c r="F238" s="2"/>
      <c r="G238" s="2"/>
    </row>
    <row r="239" spans="1:7" s="48" customFormat="1" x14ac:dyDescent="0.25">
      <c r="A239" s="2"/>
      <c r="B239" s="47"/>
      <c r="D239" s="2"/>
      <c r="E239" s="2"/>
      <c r="F239" s="2"/>
      <c r="G239" s="2"/>
    </row>
    <row r="240" spans="1:7" s="48" customFormat="1" x14ac:dyDescent="0.25">
      <c r="A240" s="2"/>
      <c r="B240" s="47"/>
      <c r="D240" s="2"/>
      <c r="E240" s="2"/>
      <c r="F240" s="2"/>
      <c r="G240" s="2"/>
    </row>
    <row r="241" spans="1:7" s="48" customFormat="1" x14ac:dyDescent="0.25">
      <c r="A241" s="2"/>
      <c r="B241" s="47"/>
      <c r="D241" s="2"/>
      <c r="E241" s="2"/>
      <c r="F241" s="2"/>
      <c r="G241" s="2"/>
    </row>
    <row r="242" spans="1:7" s="48" customFormat="1" x14ac:dyDescent="0.25">
      <c r="A242" s="2"/>
      <c r="B242" s="47"/>
      <c r="D242" s="2"/>
      <c r="E242" s="2"/>
      <c r="F242" s="2"/>
      <c r="G242" s="2"/>
    </row>
    <row r="243" spans="1:7" s="48" customFormat="1" x14ac:dyDescent="0.25">
      <c r="A243" s="2"/>
      <c r="B243" s="47"/>
      <c r="D243" s="2"/>
      <c r="E243" s="2"/>
      <c r="F243" s="2"/>
      <c r="G243" s="2"/>
    </row>
    <row r="244" spans="1:7" s="48" customFormat="1" x14ac:dyDescent="0.25">
      <c r="A244" s="2"/>
      <c r="B244" s="47"/>
      <c r="D244" s="2"/>
      <c r="E244" s="2"/>
      <c r="F244" s="2"/>
      <c r="G244" s="2"/>
    </row>
    <row r="245" spans="1:7" s="48" customFormat="1" x14ac:dyDescent="0.25">
      <c r="A245" s="2"/>
      <c r="B245" s="47"/>
      <c r="D245" s="2"/>
      <c r="E245" s="2"/>
      <c r="F245" s="2"/>
      <c r="G245" s="2"/>
    </row>
    <row r="246" spans="1:7" s="48" customFormat="1" x14ac:dyDescent="0.25">
      <c r="A246" s="2"/>
      <c r="B246" s="47"/>
      <c r="D246" s="2"/>
      <c r="E246" s="2"/>
      <c r="F246" s="2"/>
      <c r="G246" s="2"/>
    </row>
    <row r="247" spans="1:7" s="48" customFormat="1" x14ac:dyDescent="0.25">
      <c r="A247" s="2"/>
      <c r="B247" s="47"/>
      <c r="D247" s="2"/>
      <c r="E247" s="2"/>
      <c r="F247" s="2"/>
      <c r="G247" s="2"/>
    </row>
    <row r="248" spans="1:7" s="48" customFormat="1" x14ac:dyDescent="0.25">
      <c r="A248" s="2"/>
      <c r="B248" s="47"/>
      <c r="D248" s="2"/>
      <c r="E248" s="2"/>
      <c r="F248" s="2"/>
      <c r="G248" s="2"/>
    </row>
    <row r="249" spans="1:7" s="48" customFormat="1" x14ac:dyDescent="0.25">
      <c r="A249" s="2"/>
      <c r="B249" s="47"/>
      <c r="D249" s="2"/>
      <c r="E249" s="2"/>
      <c r="F249" s="2"/>
      <c r="G249" s="2"/>
    </row>
    <row r="250" spans="1:7" s="48" customFormat="1" x14ac:dyDescent="0.25">
      <c r="A250" s="2"/>
      <c r="B250" s="47"/>
      <c r="D250" s="2"/>
      <c r="E250" s="2"/>
      <c r="F250" s="2"/>
      <c r="G250" s="2"/>
    </row>
    <row r="251" spans="1:7" s="48" customFormat="1" x14ac:dyDescent="0.25">
      <c r="A251" s="2"/>
      <c r="B251" s="47"/>
      <c r="D251" s="2"/>
      <c r="E251" s="2"/>
      <c r="F251" s="2"/>
      <c r="G251" s="2"/>
    </row>
    <row r="252" spans="1:7" s="48" customFormat="1" x14ac:dyDescent="0.25">
      <c r="A252" s="2"/>
      <c r="B252" s="47"/>
      <c r="D252" s="2"/>
      <c r="E252" s="2"/>
      <c r="F252" s="2"/>
      <c r="G252" s="2"/>
    </row>
    <row r="253" spans="1:7" s="48" customFormat="1" x14ac:dyDescent="0.25">
      <c r="A253" s="2"/>
      <c r="B253" s="47"/>
      <c r="D253" s="2"/>
      <c r="E253" s="2"/>
      <c r="F253" s="2"/>
      <c r="G253" s="2"/>
    </row>
    <row r="254" spans="1:7" s="48" customFormat="1" x14ac:dyDescent="0.25">
      <c r="A254" s="2"/>
      <c r="B254" s="47"/>
      <c r="D254" s="2"/>
      <c r="E254" s="2"/>
      <c r="F254" s="2"/>
      <c r="G254" s="2"/>
    </row>
    <row r="255" spans="1:7" s="48" customFormat="1" x14ac:dyDescent="0.25">
      <c r="A255" s="2"/>
      <c r="B255" s="47"/>
      <c r="D255" s="2"/>
      <c r="E255" s="2"/>
      <c r="F255" s="2"/>
      <c r="G255" s="2"/>
    </row>
    <row r="256" spans="1:7" s="48" customFormat="1" x14ac:dyDescent="0.25">
      <c r="A256" s="2"/>
      <c r="B256" s="47"/>
      <c r="D256" s="2"/>
      <c r="E256" s="2"/>
      <c r="F256" s="2"/>
      <c r="G256" s="2"/>
    </row>
    <row r="257" spans="1:7" s="48" customFormat="1" x14ac:dyDescent="0.25">
      <c r="A257" s="2"/>
      <c r="B257" s="47"/>
      <c r="D257" s="2"/>
      <c r="E257" s="2"/>
      <c r="F257" s="2"/>
      <c r="G257" s="2"/>
    </row>
    <row r="258" spans="1:7" s="48" customFormat="1" x14ac:dyDescent="0.25">
      <c r="A258" s="2"/>
      <c r="B258" s="47"/>
      <c r="D258" s="2"/>
      <c r="E258" s="2"/>
      <c r="F258" s="2"/>
      <c r="G258" s="2"/>
    </row>
    <row r="259" spans="1:7" s="48" customFormat="1" x14ac:dyDescent="0.25">
      <c r="A259" s="2"/>
      <c r="B259" s="47"/>
      <c r="D259" s="2"/>
      <c r="E259" s="2"/>
      <c r="F259" s="2"/>
      <c r="G259" s="2"/>
    </row>
    <row r="260" spans="1:7" s="48" customFormat="1" x14ac:dyDescent="0.25">
      <c r="A260" s="2"/>
      <c r="B260" s="47"/>
      <c r="D260" s="2"/>
      <c r="E260" s="2"/>
      <c r="F260" s="2"/>
      <c r="G260" s="2"/>
    </row>
    <row r="261" spans="1:7" s="48" customFormat="1" x14ac:dyDescent="0.25">
      <c r="A261" s="2"/>
      <c r="B261" s="47"/>
      <c r="D261" s="2"/>
      <c r="E261" s="2"/>
      <c r="F261" s="2"/>
      <c r="G261" s="2"/>
    </row>
    <row r="262" spans="1:7" s="48" customFormat="1" x14ac:dyDescent="0.25">
      <c r="A262" s="2"/>
      <c r="B262" s="47"/>
      <c r="D262" s="2"/>
      <c r="E262" s="2"/>
      <c r="F262" s="2"/>
      <c r="G262" s="2"/>
    </row>
    <row r="263" spans="1:7" s="48" customFormat="1" x14ac:dyDescent="0.25">
      <c r="A263" s="2"/>
      <c r="B263" s="47"/>
      <c r="D263" s="2"/>
      <c r="E263" s="2"/>
      <c r="F263" s="2"/>
      <c r="G263" s="2"/>
    </row>
    <row r="264" spans="1:7" s="48" customFormat="1" x14ac:dyDescent="0.25">
      <c r="A264" s="2"/>
      <c r="B264" s="47"/>
      <c r="D264" s="2"/>
      <c r="E264" s="2"/>
      <c r="F264" s="2"/>
      <c r="G264" s="2"/>
    </row>
    <row r="265" spans="1:7" s="48" customFormat="1" x14ac:dyDescent="0.25">
      <c r="A265" s="2"/>
      <c r="B265" s="47"/>
      <c r="D265" s="2"/>
      <c r="E265" s="2"/>
      <c r="F265" s="2"/>
      <c r="G265" s="2"/>
    </row>
    <row r="266" spans="1:7" s="48" customFormat="1" x14ac:dyDescent="0.25">
      <c r="A266" s="2"/>
      <c r="B266" s="47"/>
      <c r="D266" s="2"/>
      <c r="E266" s="2"/>
      <c r="F266" s="2"/>
      <c r="G266" s="2"/>
    </row>
    <row r="267" spans="1:7" s="48" customFormat="1" x14ac:dyDescent="0.25">
      <c r="A267" s="2"/>
      <c r="B267" s="47"/>
      <c r="D267" s="2"/>
      <c r="E267" s="2"/>
      <c r="F267" s="2"/>
      <c r="G267" s="2"/>
    </row>
    <row r="268" spans="1:7" s="48" customFormat="1" x14ac:dyDescent="0.25">
      <c r="A268" s="2"/>
      <c r="B268" s="47"/>
      <c r="D268" s="2"/>
      <c r="E268" s="2"/>
      <c r="F268" s="2"/>
      <c r="G268" s="2"/>
    </row>
    <row r="269" spans="1:7" s="48" customFormat="1" x14ac:dyDescent="0.25">
      <c r="A269" s="2"/>
      <c r="B269" s="47"/>
      <c r="D269" s="2"/>
      <c r="E269" s="2"/>
      <c r="F269" s="2"/>
      <c r="G269" s="2"/>
    </row>
    <row r="270" spans="1:7" s="48" customFormat="1" x14ac:dyDescent="0.25">
      <c r="A270" s="2"/>
      <c r="B270" s="47"/>
      <c r="D270" s="2"/>
      <c r="E270" s="2"/>
      <c r="F270" s="2"/>
      <c r="G270" s="2"/>
    </row>
    <row r="271" spans="1:7" s="48" customFormat="1" x14ac:dyDescent="0.25">
      <c r="A271" s="2"/>
      <c r="B271" s="47"/>
      <c r="D271" s="2"/>
      <c r="E271" s="2"/>
      <c r="F271" s="2"/>
      <c r="G271" s="2"/>
    </row>
    <row r="272" spans="1:7" s="48" customFormat="1" x14ac:dyDescent="0.25">
      <c r="A272" s="2"/>
      <c r="B272" s="47"/>
      <c r="D272" s="2"/>
      <c r="E272" s="2"/>
      <c r="F272" s="2"/>
      <c r="G272" s="2"/>
    </row>
    <row r="273" spans="1:7" s="48" customFormat="1" x14ac:dyDescent="0.25">
      <c r="A273" s="2"/>
      <c r="B273" s="47"/>
      <c r="D273" s="2"/>
      <c r="E273" s="2"/>
      <c r="F273" s="2"/>
      <c r="G273" s="2"/>
    </row>
    <row r="274" spans="1:7" s="48" customFormat="1" x14ac:dyDescent="0.25">
      <c r="A274" s="2"/>
      <c r="B274" s="47"/>
      <c r="D274" s="2"/>
      <c r="E274" s="2"/>
      <c r="F274" s="2"/>
      <c r="G274" s="2"/>
    </row>
    <row r="275" spans="1:7" s="48" customFormat="1" x14ac:dyDescent="0.25">
      <c r="A275" s="2"/>
      <c r="B275" s="47"/>
      <c r="D275" s="2"/>
      <c r="E275" s="2"/>
      <c r="F275" s="2"/>
      <c r="G275" s="2"/>
    </row>
    <row r="276" spans="1:7" s="48" customFormat="1" x14ac:dyDescent="0.25">
      <c r="A276" s="2"/>
      <c r="B276" s="47"/>
      <c r="D276" s="2"/>
      <c r="E276" s="2"/>
      <c r="F276" s="2"/>
      <c r="G276" s="2"/>
    </row>
    <row r="277" spans="1:7" s="48" customFormat="1" x14ac:dyDescent="0.25">
      <c r="A277" s="2"/>
      <c r="B277" s="47"/>
      <c r="D277" s="2"/>
      <c r="E277" s="2"/>
      <c r="F277" s="2"/>
      <c r="G277" s="2"/>
    </row>
    <row r="278" spans="1:7" s="48" customFormat="1" x14ac:dyDescent="0.25">
      <c r="A278" s="2"/>
      <c r="B278" s="47"/>
      <c r="D278" s="2"/>
      <c r="E278" s="2"/>
      <c r="F278" s="2"/>
      <c r="G278" s="2"/>
    </row>
    <row r="279" spans="1:7" s="48" customFormat="1" x14ac:dyDescent="0.25">
      <c r="A279" s="2"/>
      <c r="B279" s="47"/>
      <c r="D279" s="2"/>
      <c r="E279" s="2"/>
      <c r="F279" s="2"/>
      <c r="G279" s="2"/>
    </row>
    <row r="280" spans="1:7" s="48" customFormat="1" x14ac:dyDescent="0.25">
      <c r="A280" s="2"/>
      <c r="B280" s="47"/>
      <c r="D280" s="2"/>
      <c r="E280" s="2"/>
      <c r="F280" s="2"/>
      <c r="G280" s="2"/>
    </row>
    <row r="281" spans="1:7" s="48" customFormat="1" x14ac:dyDescent="0.25">
      <c r="A281" s="2"/>
      <c r="B281" s="47"/>
      <c r="D281" s="2"/>
      <c r="E281" s="2"/>
      <c r="F281" s="2"/>
      <c r="G281" s="2"/>
    </row>
    <row r="282" spans="1:7" s="48" customFormat="1" x14ac:dyDescent="0.25">
      <c r="A282" s="2"/>
      <c r="B282" s="47"/>
      <c r="D282" s="2"/>
      <c r="E282" s="2"/>
      <c r="F282" s="2"/>
      <c r="G282" s="2"/>
    </row>
    <row r="283" spans="1:7" s="48" customFormat="1" x14ac:dyDescent="0.25">
      <c r="A283" s="2"/>
      <c r="B283" s="47"/>
      <c r="D283" s="2"/>
      <c r="E283" s="2"/>
      <c r="F283" s="2"/>
      <c r="G283" s="2"/>
    </row>
    <row r="284" spans="1:7" s="48" customFormat="1" x14ac:dyDescent="0.25">
      <c r="A284" s="2"/>
      <c r="B284" s="47"/>
      <c r="D284" s="2"/>
      <c r="E284" s="2"/>
      <c r="F284" s="2"/>
      <c r="G284" s="2"/>
    </row>
  </sheetData>
  <mergeCells count="13">
    <mergeCell ref="A3:D3"/>
    <mergeCell ref="A2:D2"/>
    <mergeCell ref="A1:D1"/>
    <mergeCell ref="A8:D8"/>
    <mergeCell ref="A7:D7"/>
    <mergeCell ref="A6:D6"/>
    <mergeCell ref="A5:D5"/>
    <mergeCell ref="A4:D4"/>
    <mergeCell ref="A10:D10"/>
    <mergeCell ref="A11:D11"/>
    <mergeCell ref="A13:A14"/>
    <mergeCell ref="B13:B14"/>
    <mergeCell ref="C13:D13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71"/>
  <sheetViews>
    <sheetView topLeftCell="A25" zoomScaleNormal="100" workbookViewId="0">
      <selection activeCell="G15" sqref="G15"/>
    </sheetView>
  </sheetViews>
  <sheetFormatPr defaultRowHeight="12.75" x14ac:dyDescent="0.2"/>
  <cols>
    <col min="1" max="1" width="8.42578125" style="25" customWidth="1"/>
    <col min="2" max="2" width="24.140625" style="220" customWidth="1"/>
    <col min="3" max="3" width="81.5703125" style="224" customWidth="1"/>
    <col min="4" max="256" width="9.140625" style="25"/>
    <col min="257" max="257" width="8.42578125" style="25" customWidth="1"/>
    <col min="258" max="258" width="20.7109375" style="25" customWidth="1"/>
    <col min="259" max="259" width="75.140625" style="25" customWidth="1"/>
    <col min="260" max="512" width="9.140625" style="25"/>
    <col min="513" max="513" width="8.42578125" style="25" customWidth="1"/>
    <col min="514" max="514" width="20.7109375" style="25" customWidth="1"/>
    <col min="515" max="515" width="75.140625" style="25" customWidth="1"/>
    <col min="516" max="768" width="9.140625" style="25"/>
    <col min="769" max="769" width="8.42578125" style="25" customWidth="1"/>
    <col min="770" max="770" width="20.7109375" style="25" customWidth="1"/>
    <col min="771" max="771" width="75.140625" style="25" customWidth="1"/>
    <col min="772" max="1024" width="9.140625" style="25"/>
    <col min="1025" max="1025" width="8.42578125" style="25" customWidth="1"/>
    <col min="1026" max="1026" width="20.7109375" style="25" customWidth="1"/>
    <col min="1027" max="1027" width="75.140625" style="25" customWidth="1"/>
    <col min="1028" max="1280" width="9.140625" style="25"/>
    <col min="1281" max="1281" width="8.42578125" style="25" customWidth="1"/>
    <col min="1282" max="1282" width="20.7109375" style="25" customWidth="1"/>
    <col min="1283" max="1283" width="75.140625" style="25" customWidth="1"/>
    <col min="1284" max="1536" width="9.140625" style="25"/>
    <col min="1537" max="1537" width="8.42578125" style="25" customWidth="1"/>
    <col min="1538" max="1538" width="20.7109375" style="25" customWidth="1"/>
    <col min="1539" max="1539" width="75.140625" style="25" customWidth="1"/>
    <col min="1540" max="1792" width="9.140625" style="25"/>
    <col min="1793" max="1793" width="8.42578125" style="25" customWidth="1"/>
    <col min="1794" max="1794" width="20.7109375" style="25" customWidth="1"/>
    <col min="1795" max="1795" width="75.140625" style="25" customWidth="1"/>
    <col min="1796" max="2048" width="9.140625" style="25"/>
    <col min="2049" max="2049" width="8.42578125" style="25" customWidth="1"/>
    <col min="2050" max="2050" width="20.7109375" style="25" customWidth="1"/>
    <col min="2051" max="2051" width="75.140625" style="25" customWidth="1"/>
    <col min="2052" max="2304" width="9.140625" style="25"/>
    <col min="2305" max="2305" width="8.42578125" style="25" customWidth="1"/>
    <col min="2306" max="2306" width="20.7109375" style="25" customWidth="1"/>
    <col min="2307" max="2307" width="75.140625" style="25" customWidth="1"/>
    <col min="2308" max="2560" width="9.140625" style="25"/>
    <col min="2561" max="2561" width="8.42578125" style="25" customWidth="1"/>
    <col min="2562" max="2562" width="20.7109375" style="25" customWidth="1"/>
    <col min="2563" max="2563" width="75.140625" style="25" customWidth="1"/>
    <col min="2564" max="2816" width="9.140625" style="25"/>
    <col min="2817" max="2817" width="8.42578125" style="25" customWidth="1"/>
    <col min="2818" max="2818" width="20.7109375" style="25" customWidth="1"/>
    <col min="2819" max="2819" width="75.140625" style="25" customWidth="1"/>
    <col min="2820" max="3072" width="9.140625" style="25"/>
    <col min="3073" max="3073" width="8.42578125" style="25" customWidth="1"/>
    <col min="3074" max="3074" width="20.7109375" style="25" customWidth="1"/>
    <col min="3075" max="3075" width="75.140625" style="25" customWidth="1"/>
    <col min="3076" max="3328" width="9.140625" style="25"/>
    <col min="3329" max="3329" width="8.42578125" style="25" customWidth="1"/>
    <col min="3330" max="3330" width="20.7109375" style="25" customWidth="1"/>
    <col min="3331" max="3331" width="75.140625" style="25" customWidth="1"/>
    <col min="3332" max="3584" width="9.140625" style="25"/>
    <col min="3585" max="3585" width="8.42578125" style="25" customWidth="1"/>
    <col min="3586" max="3586" width="20.7109375" style="25" customWidth="1"/>
    <col min="3587" max="3587" width="75.140625" style="25" customWidth="1"/>
    <col min="3588" max="3840" width="9.140625" style="25"/>
    <col min="3841" max="3841" width="8.42578125" style="25" customWidth="1"/>
    <col min="3842" max="3842" width="20.7109375" style="25" customWidth="1"/>
    <col min="3843" max="3843" width="75.140625" style="25" customWidth="1"/>
    <col min="3844" max="4096" width="9.140625" style="25"/>
    <col min="4097" max="4097" width="8.42578125" style="25" customWidth="1"/>
    <col min="4098" max="4098" width="20.7109375" style="25" customWidth="1"/>
    <col min="4099" max="4099" width="75.140625" style="25" customWidth="1"/>
    <col min="4100" max="4352" width="9.140625" style="25"/>
    <col min="4353" max="4353" width="8.42578125" style="25" customWidth="1"/>
    <col min="4354" max="4354" width="20.7109375" style="25" customWidth="1"/>
    <col min="4355" max="4355" width="75.140625" style="25" customWidth="1"/>
    <col min="4356" max="4608" width="9.140625" style="25"/>
    <col min="4609" max="4609" width="8.42578125" style="25" customWidth="1"/>
    <col min="4610" max="4610" width="20.7109375" style="25" customWidth="1"/>
    <col min="4611" max="4611" width="75.140625" style="25" customWidth="1"/>
    <col min="4612" max="4864" width="9.140625" style="25"/>
    <col min="4865" max="4865" width="8.42578125" style="25" customWidth="1"/>
    <col min="4866" max="4866" width="20.7109375" style="25" customWidth="1"/>
    <col min="4867" max="4867" width="75.140625" style="25" customWidth="1"/>
    <col min="4868" max="5120" width="9.140625" style="25"/>
    <col min="5121" max="5121" width="8.42578125" style="25" customWidth="1"/>
    <col min="5122" max="5122" width="20.7109375" style="25" customWidth="1"/>
    <col min="5123" max="5123" width="75.140625" style="25" customWidth="1"/>
    <col min="5124" max="5376" width="9.140625" style="25"/>
    <col min="5377" max="5377" width="8.42578125" style="25" customWidth="1"/>
    <col min="5378" max="5378" width="20.7109375" style="25" customWidth="1"/>
    <col min="5379" max="5379" width="75.140625" style="25" customWidth="1"/>
    <col min="5380" max="5632" width="9.140625" style="25"/>
    <col min="5633" max="5633" width="8.42578125" style="25" customWidth="1"/>
    <col min="5634" max="5634" width="20.7109375" style="25" customWidth="1"/>
    <col min="5635" max="5635" width="75.140625" style="25" customWidth="1"/>
    <col min="5636" max="5888" width="9.140625" style="25"/>
    <col min="5889" max="5889" width="8.42578125" style="25" customWidth="1"/>
    <col min="5890" max="5890" width="20.7109375" style="25" customWidth="1"/>
    <col min="5891" max="5891" width="75.140625" style="25" customWidth="1"/>
    <col min="5892" max="6144" width="9.140625" style="25"/>
    <col min="6145" max="6145" width="8.42578125" style="25" customWidth="1"/>
    <col min="6146" max="6146" width="20.7109375" style="25" customWidth="1"/>
    <col min="6147" max="6147" width="75.140625" style="25" customWidth="1"/>
    <col min="6148" max="6400" width="9.140625" style="25"/>
    <col min="6401" max="6401" width="8.42578125" style="25" customWidth="1"/>
    <col min="6402" max="6402" width="20.7109375" style="25" customWidth="1"/>
    <col min="6403" max="6403" width="75.140625" style="25" customWidth="1"/>
    <col min="6404" max="6656" width="9.140625" style="25"/>
    <col min="6657" max="6657" width="8.42578125" style="25" customWidth="1"/>
    <col min="6658" max="6658" width="20.7109375" style="25" customWidth="1"/>
    <col min="6659" max="6659" width="75.140625" style="25" customWidth="1"/>
    <col min="6660" max="6912" width="9.140625" style="25"/>
    <col min="6913" max="6913" width="8.42578125" style="25" customWidth="1"/>
    <col min="6914" max="6914" width="20.7109375" style="25" customWidth="1"/>
    <col min="6915" max="6915" width="75.140625" style="25" customWidth="1"/>
    <col min="6916" max="7168" width="9.140625" style="25"/>
    <col min="7169" max="7169" width="8.42578125" style="25" customWidth="1"/>
    <col min="7170" max="7170" width="20.7109375" style="25" customWidth="1"/>
    <col min="7171" max="7171" width="75.140625" style="25" customWidth="1"/>
    <col min="7172" max="7424" width="9.140625" style="25"/>
    <col min="7425" max="7425" width="8.42578125" style="25" customWidth="1"/>
    <col min="7426" max="7426" width="20.7109375" style="25" customWidth="1"/>
    <col min="7427" max="7427" width="75.140625" style="25" customWidth="1"/>
    <col min="7428" max="7680" width="9.140625" style="25"/>
    <col min="7681" max="7681" width="8.42578125" style="25" customWidth="1"/>
    <col min="7682" max="7682" width="20.7109375" style="25" customWidth="1"/>
    <col min="7683" max="7683" width="75.140625" style="25" customWidth="1"/>
    <col min="7684" max="7936" width="9.140625" style="25"/>
    <col min="7937" max="7937" width="8.42578125" style="25" customWidth="1"/>
    <col min="7938" max="7938" width="20.7109375" style="25" customWidth="1"/>
    <col min="7939" max="7939" width="75.140625" style="25" customWidth="1"/>
    <col min="7940" max="8192" width="9.140625" style="25"/>
    <col min="8193" max="8193" width="8.42578125" style="25" customWidth="1"/>
    <col min="8194" max="8194" width="20.7109375" style="25" customWidth="1"/>
    <col min="8195" max="8195" width="75.140625" style="25" customWidth="1"/>
    <col min="8196" max="8448" width="9.140625" style="25"/>
    <col min="8449" max="8449" width="8.42578125" style="25" customWidth="1"/>
    <col min="8450" max="8450" width="20.7109375" style="25" customWidth="1"/>
    <col min="8451" max="8451" width="75.140625" style="25" customWidth="1"/>
    <col min="8452" max="8704" width="9.140625" style="25"/>
    <col min="8705" max="8705" width="8.42578125" style="25" customWidth="1"/>
    <col min="8706" max="8706" width="20.7109375" style="25" customWidth="1"/>
    <col min="8707" max="8707" width="75.140625" style="25" customWidth="1"/>
    <col min="8708" max="8960" width="9.140625" style="25"/>
    <col min="8961" max="8961" width="8.42578125" style="25" customWidth="1"/>
    <col min="8962" max="8962" width="20.7109375" style="25" customWidth="1"/>
    <col min="8963" max="8963" width="75.140625" style="25" customWidth="1"/>
    <col min="8964" max="9216" width="9.140625" style="25"/>
    <col min="9217" max="9217" width="8.42578125" style="25" customWidth="1"/>
    <col min="9218" max="9218" width="20.7109375" style="25" customWidth="1"/>
    <col min="9219" max="9219" width="75.140625" style="25" customWidth="1"/>
    <col min="9220" max="9472" width="9.140625" style="25"/>
    <col min="9473" max="9473" width="8.42578125" style="25" customWidth="1"/>
    <col min="9474" max="9474" width="20.7109375" style="25" customWidth="1"/>
    <col min="9475" max="9475" width="75.140625" style="25" customWidth="1"/>
    <col min="9476" max="9728" width="9.140625" style="25"/>
    <col min="9729" max="9729" width="8.42578125" style="25" customWidth="1"/>
    <col min="9730" max="9730" width="20.7109375" style="25" customWidth="1"/>
    <col min="9731" max="9731" width="75.140625" style="25" customWidth="1"/>
    <col min="9732" max="9984" width="9.140625" style="25"/>
    <col min="9985" max="9985" width="8.42578125" style="25" customWidth="1"/>
    <col min="9986" max="9986" width="20.7109375" style="25" customWidth="1"/>
    <col min="9987" max="9987" width="75.140625" style="25" customWidth="1"/>
    <col min="9988" max="10240" width="9.140625" style="25"/>
    <col min="10241" max="10241" width="8.42578125" style="25" customWidth="1"/>
    <col min="10242" max="10242" width="20.7109375" style="25" customWidth="1"/>
    <col min="10243" max="10243" width="75.140625" style="25" customWidth="1"/>
    <col min="10244" max="10496" width="9.140625" style="25"/>
    <col min="10497" max="10497" width="8.42578125" style="25" customWidth="1"/>
    <col min="10498" max="10498" width="20.7109375" style="25" customWidth="1"/>
    <col min="10499" max="10499" width="75.140625" style="25" customWidth="1"/>
    <col min="10500" max="10752" width="9.140625" style="25"/>
    <col min="10753" max="10753" width="8.42578125" style="25" customWidth="1"/>
    <col min="10754" max="10754" width="20.7109375" style="25" customWidth="1"/>
    <col min="10755" max="10755" width="75.140625" style="25" customWidth="1"/>
    <col min="10756" max="11008" width="9.140625" style="25"/>
    <col min="11009" max="11009" width="8.42578125" style="25" customWidth="1"/>
    <col min="11010" max="11010" width="20.7109375" style="25" customWidth="1"/>
    <col min="11011" max="11011" width="75.140625" style="25" customWidth="1"/>
    <col min="11012" max="11264" width="9.140625" style="25"/>
    <col min="11265" max="11265" width="8.42578125" style="25" customWidth="1"/>
    <col min="11266" max="11266" width="20.7109375" style="25" customWidth="1"/>
    <col min="11267" max="11267" width="75.140625" style="25" customWidth="1"/>
    <col min="11268" max="11520" width="9.140625" style="25"/>
    <col min="11521" max="11521" width="8.42578125" style="25" customWidth="1"/>
    <col min="11522" max="11522" width="20.7109375" style="25" customWidth="1"/>
    <col min="11523" max="11523" width="75.140625" style="25" customWidth="1"/>
    <col min="11524" max="11776" width="9.140625" style="25"/>
    <col min="11777" max="11777" width="8.42578125" style="25" customWidth="1"/>
    <col min="11778" max="11778" width="20.7109375" style="25" customWidth="1"/>
    <col min="11779" max="11779" width="75.140625" style="25" customWidth="1"/>
    <col min="11780" max="12032" width="9.140625" style="25"/>
    <col min="12033" max="12033" width="8.42578125" style="25" customWidth="1"/>
    <col min="12034" max="12034" width="20.7109375" style="25" customWidth="1"/>
    <col min="12035" max="12035" width="75.140625" style="25" customWidth="1"/>
    <col min="12036" max="12288" width="9.140625" style="25"/>
    <col min="12289" max="12289" width="8.42578125" style="25" customWidth="1"/>
    <col min="12290" max="12290" width="20.7109375" style="25" customWidth="1"/>
    <col min="12291" max="12291" width="75.140625" style="25" customWidth="1"/>
    <col min="12292" max="12544" width="9.140625" style="25"/>
    <col min="12545" max="12545" width="8.42578125" style="25" customWidth="1"/>
    <col min="12546" max="12546" width="20.7109375" style="25" customWidth="1"/>
    <col min="12547" max="12547" width="75.140625" style="25" customWidth="1"/>
    <col min="12548" max="12800" width="9.140625" style="25"/>
    <col min="12801" max="12801" width="8.42578125" style="25" customWidth="1"/>
    <col min="12802" max="12802" width="20.7109375" style="25" customWidth="1"/>
    <col min="12803" max="12803" width="75.140625" style="25" customWidth="1"/>
    <col min="12804" max="13056" width="9.140625" style="25"/>
    <col min="13057" max="13057" width="8.42578125" style="25" customWidth="1"/>
    <col min="13058" max="13058" width="20.7109375" style="25" customWidth="1"/>
    <col min="13059" max="13059" width="75.140625" style="25" customWidth="1"/>
    <col min="13060" max="13312" width="9.140625" style="25"/>
    <col min="13313" max="13313" width="8.42578125" style="25" customWidth="1"/>
    <col min="13314" max="13314" width="20.7109375" style="25" customWidth="1"/>
    <col min="13315" max="13315" width="75.140625" style="25" customWidth="1"/>
    <col min="13316" max="13568" width="9.140625" style="25"/>
    <col min="13569" max="13569" width="8.42578125" style="25" customWidth="1"/>
    <col min="13570" max="13570" width="20.7109375" style="25" customWidth="1"/>
    <col min="13571" max="13571" width="75.140625" style="25" customWidth="1"/>
    <col min="13572" max="13824" width="9.140625" style="25"/>
    <col min="13825" max="13825" width="8.42578125" style="25" customWidth="1"/>
    <col min="13826" max="13826" width="20.7109375" style="25" customWidth="1"/>
    <col min="13827" max="13827" width="75.140625" style="25" customWidth="1"/>
    <col min="13828" max="14080" width="9.140625" style="25"/>
    <col min="14081" max="14081" width="8.42578125" style="25" customWidth="1"/>
    <col min="14082" max="14082" width="20.7109375" style="25" customWidth="1"/>
    <col min="14083" max="14083" width="75.140625" style="25" customWidth="1"/>
    <col min="14084" max="14336" width="9.140625" style="25"/>
    <col min="14337" max="14337" width="8.42578125" style="25" customWidth="1"/>
    <col min="14338" max="14338" width="20.7109375" style="25" customWidth="1"/>
    <col min="14339" max="14339" width="75.140625" style="25" customWidth="1"/>
    <col min="14340" max="14592" width="9.140625" style="25"/>
    <col min="14593" max="14593" width="8.42578125" style="25" customWidth="1"/>
    <col min="14594" max="14594" width="20.7109375" style="25" customWidth="1"/>
    <col min="14595" max="14595" width="75.140625" style="25" customWidth="1"/>
    <col min="14596" max="14848" width="9.140625" style="25"/>
    <col min="14849" max="14849" width="8.42578125" style="25" customWidth="1"/>
    <col min="14850" max="14850" width="20.7109375" style="25" customWidth="1"/>
    <col min="14851" max="14851" width="75.140625" style="25" customWidth="1"/>
    <col min="14852" max="15104" width="9.140625" style="25"/>
    <col min="15105" max="15105" width="8.42578125" style="25" customWidth="1"/>
    <col min="15106" max="15106" width="20.7109375" style="25" customWidth="1"/>
    <col min="15107" max="15107" width="75.140625" style="25" customWidth="1"/>
    <col min="15108" max="15360" width="9.140625" style="25"/>
    <col min="15361" max="15361" width="8.42578125" style="25" customWidth="1"/>
    <col min="15362" max="15362" width="20.7109375" style="25" customWidth="1"/>
    <col min="15363" max="15363" width="75.140625" style="25" customWidth="1"/>
    <col min="15364" max="15616" width="9.140625" style="25"/>
    <col min="15617" max="15617" width="8.42578125" style="25" customWidth="1"/>
    <col min="15618" max="15618" width="20.7109375" style="25" customWidth="1"/>
    <col min="15619" max="15619" width="75.140625" style="25" customWidth="1"/>
    <col min="15620" max="15872" width="9.140625" style="25"/>
    <col min="15873" max="15873" width="8.42578125" style="25" customWidth="1"/>
    <col min="15874" max="15874" width="20.7109375" style="25" customWidth="1"/>
    <col min="15875" max="15875" width="75.140625" style="25" customWidth="1"/>
    <col min="15876" max="16128" width="9.140625" style="25"/>
    <col min="16129" max="16129" width="8.42578125" style="25" customWidth="1"/>
    <col min="16130" max="16130" width="20.7109375" style="25" customWidth="1"/>
    <col min="16131" max="16131" width="75.140625" style="25" customWidth="1"/>
    <col min="16132" max="16384" width="9.140625" style="25"/>
  </cols>
  <sheetData>
    <row r="1" spans="1:4" ht="15" customHeight="1" x14ac:dyDescent="0.2">
      <c r="A1" s="219"/>
      <c r="C1" s="221" t="s">
        <v>579</v>
      </c>
    </row>
    <row r="2" spans="1:4" s="2" customFormat="1" ht="15" x14ac:dyDescent="0.25">
      <c r="A2" s="1"/>
      <c r="B2" s="283"/>
      <c r="C2" s="222" t="s">
        <v>686</v>
      </c>
      <c r="D2" s="283"/>
    </row>
    <row r="3" spans="1:4" s="2" customFormat="1" ht="15" x14ac:dyDescent="0.25">
      <c r="B3" s="283"/>
      <c r="C3" s="223" t="s">
        <v>547</v>
      </c>
      <c r="D3" s="283"/>
    </row>
    <row r="4" spans="1:4" s="2" customFormat="1" ht="15" x14ac:dyDescent="0.25">
      <c r="B4" s="283"/>
      <c r="C4" s="223" t="s">
        <v>476</v>
      </c>
      <c r="D4" s="283"/>
    </row>
    <row r="5" spans="1:4" s="2" customFormat="1" ht="15" x14ac:dyDescent="0.25">
      <c r="B5" s="283"/>
      <c r="C5" s="223" t="s">
        <v>911</v>
      </c>
      <c r="D5" s="283"/>
    </row>
    <row r="6" spans="1:4" s="2" customFormat="1" ht="15" x14ac:dyDescent="0.25">
      <c r="B6" s="283"/>
      <c r="C6" s="223" t="s">
        <v>477</v>
      </c>
      <c r="D6" s="283"/>
    </row>
    <row r="7" spans="1:4" s="2" customFormat="1" ht="15" x14ac:dyDescent="0.25">
      <c r="B7" s="283"/>
      <c r="C7" s="223" t="s">
        <v>476</v>
      </c>
      <c r="D7" s="283"/>
    </row>
    <row r="8" spans="1:4" s="2" customFormat="1" ht="15" x14ac:dyDescent="0.25">
      <c r="B8" s="283"/>
      <c r="C8" s="223" t="s">
        <v>749</v>
      </c>
      <c r="D8" s="283"/>
    </row>
    <row r="10" spans="1:4" ht="20.25" customHeight="1" x14ac:dyDescent="0.25">
      <c r="A10" s="339" t="s">
        <v>854</v>
      </c>
      <c r="B10" s="339"/>
      <c r="C10" s="339"/>
    </row>
    <row r="11" spans="1:4" ht="15.75" customHeight="1" x14ac:dyDescent="0.2"/>
    <row r="12" spans="1:4" s="225" customFormat="1" ht="12.75" customHeight="1" x14ac:dyDescent="0.2">
      <c r="A12" s="340" t="s">
        <v>548</v>
      </c>
      <c r="B12" s="340"/>
      <c r="C12" s="341" t="s">
        <v>549</v>
      </c>
    </row>
    <row r="13" spans="1:4" s="225" customFormat="1" ht="42.75" customHeight="1" x14ac:dyDescent="0.2">
      <c r="A13" s="226" t="s">
        <v>550</v>
      </c>
      <c r="B13" s="226" t="s">
        <v>551</v>
      </c>
      <c r="C13" s="341"/>
    </row>
    <row r="14" spans="1:4" ht="28.5" x14ac:dyDescent="0.2">
      <c r="A14" s="456" t="s">
        <v>289</v>
      </c>
      <c r="B14" s="463"/>
      <c r="C14" s="464" t="s">
        <v>552</v>
      </c>
    </row>
    <row r="15" spans="1:4" ht="30" x14ac:dyDescent="0.2">
      <c r="A15" s="456" t="s">
        <v>289</v>
      </c>
      <c r="B15" s="207" t="s">
        <v>44</v>
      </c>
      <c r="C15" s="457" t="s">
        <v>537</v>
      </c>
    </row>
    <row r="16" spans="1:4" ht="15" x14ac:dyDescent="0.2">
      <c r="A16" s="456" t="s">
        <v>289</v>
      </c>
      <c r="B16" s="207" t="s">
        <v>46</v>
      </c>
      <c r="C16" s="457" t="s">
        <v>47</v>
      </c>
    </row>
    <row r="17" spans="1:3" ht="45" x14ac:dyDescent="0.2">
      <c r="A17" s="456" t="s">
        <v>289</v>
      </c>
      <c r="B17" s="207" t="s">
        <v>553</v>
      </c>
      <c r="C17" s="457" t="s">
        <v>540</v>
      </c>
    </row>
    <row r="18" spans="1:3" ht="15" x14ac:dyDescent="0.2">
      <c r="A18" s="456" t="s">
        <v>289</v>
      </c>
      <c r="B18" s="207" t="s">
        <v>554</v>
      </c>
      <c r="C18" s="457" t="s">
        <v>555</v>
      </c>
    </row>
    <row r="19" spans="1:3" ht="15" x14ac:dyDescent="0.2">
      <c r="A19" s="456" t="s">
        <v>289</v>
      </c>
      <c r="B19" s="207" t="s">
        <v>556</v>
      </c>
      <c r="C19" s="457" t="s">
        <v>557</v>
      </c>
    </row>
    <row r="20" spans="1:3" ht="30" x14ac:dyDescent="0.2">
      <c r="A20" s="456" t="s">
        <v>289</v>
      </c>
      <c r="B20" s="207" t="s">
        <v>826</v>
      </c>
      <c r="C20" s="457" t="s">
        <v>558</v>
      </c>
    </row>
    <row r="21" spans="1:3" ht="30" x14ac:dyDescent="0.2">
      <c r="A21" s="456" t="s">
        <v>289</v>
      </c>
      <c r="B21" s="207" t="s">
        <v>827</v>
      </c>
      <c r="C21" s="457" t="s">
        <v>559</v>
      </c>
    </row>
    <row r="22" spans="1:3" ht="15" x14ac:dyDescent="0.2">
      <c r="A22" s="456" t="s">
        <v>289</v>
      </c>
      <c r="B22" s="207" t="s">
        <v>829</v>
      </c>
      <c r="C22" s="457" t="s">
        <v>560</v>
      </c>
    </row>
    <row r="23" spans="1:3" ht="45" x14ac:dyDescent="0.2">
      <c r="A23" s="456" t="s">
        <v>289</v>
      </c>
      <c r="B23" s="207" t="s">
        <v>833</v>
      </c>
      <c r="C23" s="457" t="s">
        <v>562</v>
      </c>
    </row>
    <row r="24" spans="1:3" ht="30" x14ac:dyDescent="0.2">
      <c r="A24" s="456" t="s">
        <v>289</v>
      </c>
      <c r="B24" s="207" t="s">
        <v>834</v>
      </c>
      <c r="C24" s="457" t="s">
        <v>564</v>
      </c>
    </row>
    <row r="25" spans="1:3" ht="30" x14ac:dyDescent="0.2">
      <c r="A25" s="456" t="s">
        <v>289</v>
      </c>
      <c r="B25" s="207" t="s">
        <v>835</v>
      </c>
      <c r="C25" s="457" t="s">
        <v>565</v>
      </c>
    </row>
    <row r="26" spans="1:3" ht="60" x14ac:dyDescent="0.2">
      <c r="A26" s="456" t="s">
        <v>289</v>
      </c>
      <c r="B26" s="207" t="s">
        <v>836</v>
      </c>
      <c r="C26" s="457" t="s">
        <v>593</v>
      </c>
    </row>
    <row r="27" spans="1:3" ht="30" x14ac:dyDescent="0.2">
      <c r="A27" s="456" t="s">
        <v>289</v>
      </c>
      <c r="B27" s="207" t="s">
        <v>837</v>
      </c>
      <c r="C27" s="457" t="s">
        <v>563</v>
      </c>
    </row>
    <row r="28" spans="1:3" ht="45" x14ac:dyDescent="0.2">
      <c r="A28" s="456" t="s">
        <v>289</v>
      </c>
      <c r="B28" s="207" t="s">
        <v>838</v>
      </c>
      <c r="C28" s="457" t="s">
        <v>912</v>
      </c>
    </row>
    <row r="29" spans="1:3" ht="30" x14ac:dyDescent="0.2">
      <c r="A29" s="456" t="s">
        <v>289</v>
      </c>
      <c r="B29" s="207" t="s">
        <v>839</v>
      </c>
      <c r="C29" s="457" t="s">
        <v>561</v>
      </c>
    </row>
    <row r="30" spans="1:3" ht="75" x14ac:dyDescent="0.2">
      <c r="A30" s="456" t="s">
        <v>289</v>
      </c>
      <c r="B30" s="207" t="s">
        <v>840</v>
      </c>
      <c r="C30" s="457" t="s">
        <v>913</v>
      </c>
    </row>
    <row r="31" spans="1:3" ht="15" x14ac:dyDescent="0.2">
      <c r="A31" s="456" t="s">
        <v>289</v>
      </c>
      <c r="B31" s="207" t="s">
        <v>914</v>
      </c>
      <c r="C31" s="457" t="s">
        <v>566</v>
      </c>
    </row>
    <row r="32" spans="1:3" ht="45" x14ac:dyDescent="0.2">
      <c r="A32" s="456" t="s">
        <v>289</v>
      </c>
      <c r="B32" s="207" t="s">
        <v>845</v>
      </c>
      <c r="C32" s="457" t="s">
        <v>88</v>
      </c>
    </row>
    <row r="33" spans="1:3" ht="45" x14ac:dyDescent="0.2">
      <c r="A33" s="456" t="s">
        <v>289</v>
      </c>
      <c r="B33" s="207" t="s">
        <v>915</v>
      </c>
      <c r="C33" s="457" t="s">
        <v>567</v>
      </c>
    </row>
    <row r="34" spans="1:3" ht="30" x14ac:dyDescent="0.2">
      <c r="A34" s="456" t="s">
        <v>289</v>
      </c>
      <c r="B34" s="207" t="s">
        <v>916</v>
      </c>
      <c r="C34" s="457" t="s">
        <v>568</v>
      </c>
    </row>
    <row r="35" spans="1:3" ht="30" x14ac:dyDescent="0.2">
      <c r="A35" s="456" t="s">
        <v>289</v>
      </c>
      <c r="B35" s="207" t="s">
        <v>917</v>
      </c>
      <c r="C35" s="457" t="s">
        <v>569</v>
      </c>
    </row>
    <row r="36" spans="1:3" ht="75" x14ac:dyDescent="0.2">
      <c r="A36" s="456" t="s">
        <v>289</v>
      </c>
      <c r="B36" s="458" t="s">
        <v>918</v>
      </c>
      <c r="C36" s="457" t="s">
        <v>597</v>
      </c>
    </row>
    <row r="37" spans="1:3" ht="45" x14ac:dyDescent="0.2">
      <c r="A37" s="456" t="s">
        <v>289</v>
      </c>
      <c r="B37" s="207" t="s">
        <v>919</v>
      </c>
      <c r="C37" s="457" t="s">
        <v>920</v>
      </c>
    </row>
    <row r="38" spans="1:3" ht="45" x14ac:dyDescent="0.2">
      <c r="A38" s="456" t="s">
        <v>289</v>
      </c>
      <c r="B38" s="207" t="s">
        <v>921</v>
      </c>
      <c r="C38" s="457" t="s">
        <v>922</v>
      </c>
    </row>
    <row r="39" spans="1:3" ht="28.5" x14ac:dyDescent="0.2">
      <c r="A39" s="459" t="s">
        <v>335</v>
      </c>
      <c r="B39" s="207"/>
      <c r="C39" s="460" t="s">
        <v>570</v>
      </c>
    </row>
    <row r="40" spans="1:3" ht="75" x14ac:dyDescent="0.2">
      <c r="A40" s="456" t="s">
        <v>335</v>
      </c>
      <c r="B40" s="461" t="s">
        <v>571</v>
      </c>
      <c r="C40" s="462" t="s">
        <v>923</v>
      </c>
    </row>
    <row r="41" spans="1:3" ht="45" x14ac:dyDescent="0.2">
      <c r="A41" s="456" t="s">
        <v>335</v>
      </c>
      <c r="B41" s="461" t="s">
        <v>572</v>
      </c>
      <c r="C41" s="462" t="s">
        <v>37</v>
      </c>
    </row>
    <row r="42" spans="1:3" ht="45" x14ac:dyDescent="0.2">
      <c r="A42" s="456" t="s">
        <v>335</v>
      </c>
      <c r="B42" s="207" t="s">
        <v>573</v>
      </c>
      <c r="C42" s="457" t="s">
        <v>574</v>
      </c>
    </row>
    <row r="43" spans="1:3" ht="30" x14ac:dyDescent="0.2">
      <c r="A43" s="456" t="s">
        <v>335</v>
      </c>
      <c r="B43" s="207" t="s">
        <v>44</v>
      </c>
      <c r="C43" s="457" t="s">
        <v>537</v>
      </c>
    </row>
    <row r="44" spans="1:3" ht="15" x14ac:dyDescent="0.2">
      <c r="A44" s="456" t="s">
        <v>335</v>
      </c>
      <c r="B44" s="207" t="s">
        <v>46</v>
      </c>
      <c r="C44" s="457" t="s">
        <v>575</v>
      </c>
    </row>
    <row r="45" spans="1:3" ht="45" x14ac:dyDescent="0.2">
      <c r="A45" s="456" t="s">
        <v>335</v>
      </c>
      <c r="B45" s="207" t="s">
        <v>576</v>
      </c>
      <c r="C45" s="457" t="s">
        <v>924</v>
      </c>
    </row>
    <row r="46" spans="1:3" ht="30" x14ac:dyDescent="0.2">
      <c r="A46" s="456" t="s">
        <v>335</v>
      </c>
      <c r="B46" s="207" t="s">
        <v>577</v>
      </c>
      <c r="C46" s="457" t="s">
        <v>578</v>
      </c>
    </row>
    <row r="47" spans="1:3" ht="18" customHeight="1" x14ac:dyDescent="0.2">
      <c r="A47" s="456" t="s">
        <v>335</v>
      </c>
      <c r="B47" s="207" t="s">
        <v>554</v>
      </c>
      <c r="C47" s="457" t="s">
        <v>555</v>
      </c>
    </row>
    <row r="48" spans="1:3" ht="21" customHeight="1" x14ac:dyDescent="0.2">
      <c r="A48" s="456" t="s">
        <v>335</v>
      </c>
      <c r="B48" s="207" t="s">
        <v>556</v>
      </c>
      <c r="C48" s="457" t="s">
        <v>557</v>
      </c>
    </row>
    <row r="49" spans="1:1" ht="33.75" customHeight="1" x14ac:dyDescent="0.2">
      <c r="A49" s="228"/>
    </row>
    <row r="50" spans="1:1" x14ac:dyDescent="0.2">
      <c r="A50" s="229"/>
    </row>
    <row r="51" spans="1:1" x14ac:dyDescent="0.2">
      <c r="A51" s="229"/>
    </row>
    <row r="52" spans="1:1" x14ac:dyDescent="0.2">
      <c r="A52" s="229"/>
    </row>
    <row r="53" spans="1:1" x14ac:dyDescent="0.2">
      <c r="A53" s="229"/>
    </row>
    <row r="54" spans="1:1" x14ac:dyDescent="0.2">
      <c r="A54" s="229"/>
    </row>
    <row r="61" spans="1:1" ht="22.5" customHeight="1" x14ac:dyDescent="0.2"/>
    <row r="62" spans="1:1" ht="12.75" customHeight="1" x14ac:dyDescent="0.2"/>
    <row r="71" ht="30" customHeight="1" x14ac:dyDescent="0.2"/>
  </sheetData>
  <mergeCells count="3">
    <mergeCell ref="A10:C10"/>
    <mergeCell ref="A12:B12"/>
    <mergeCell ref="C12:C1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0" verticalDpi="0" r:id="rId1"/>
  <headerFooter>
    <oddHeader>&amp;R7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748"/>
  <sheetViews>
    <sheetView view="pageBreakPreview" zoomScale="98" zoomScaleNormal="100" zoomScaleSheetLayoutView="98" workbookViewId="0">
      <selection activeCell="G22" sqref="G22"/>
    </sheetView>
  </sheetViews>
  <sheetFormatPr defaultRowHeight="12.75" x14ac:dyDescent="0.2"/>
  <cols>
    <col min="1" max="1" width="57.140625" style="55" customWidth="1"/>
    <col min="2" max="2" width="5.28515625" style="60" customWidth="1"/>
    <col min="3" max="3" width="3.7109375" style="56" customWidth="1"/>
    <col min="4" max="4" width="13.5703125" style="56" customWidth="1"/>
    <col min="5" max="5" width="7.42578125" style="60" bestFit="1" customWidth="1"/>
    <col min="6" max="6" width="10.28515625" style="53" bestFit="1" customWidth="1"/>
    <col min="7" max="7" width="11.42578125" style="85" customWidth="1"/>
    <col min="8" max="9" width="9.140625" style="85"/>
    <col min="10" max="252" width="9.140625" style="52"/>
    <col min="253" max="253" width="57.140625" style="52" customWidth="1"/>
    <col min="254" max="254" width="4.7109375" style="52" customWidth="1"/>
    <col min="255" max="255" width="5.28515625" style="52" customWidth="1"/>
    <col min="256" max="256" width="3.7109375" style="52" customWidth="1"/>
    <col min="257" max="257" width="13.5703125" style="52" customWidth="1"/>
    <col min="258" max="258" width="7.42578125" style="52" bestFit="1" customWidth="1"/>
    <col min="259" max="259" width="10.28515625" style="52" bestFit="1" customWidth="1"/>
    <col min="260" max="260" width="8.28515625" style="52" customWidth="1"/>
    <col min="261" max="261" width="9.42578125" style="52" bestFit="1" customWidth="1"/>
    <col min="262" max="508" width="9.140625" style="52"/>
    <col min="509" max="509" width="57.140625" style="52" customWidth="1"/>
    <col min="510" max="510" width="4.7109375" style="52" customWidth="1"/>
    <col min="511" max="511" width="5.28515625" style="52" customWidth="1"/>
    <col min="512" max="512" width="3.7109375" style="52" customWidth="1"/>
    <col min="513" max="513" width="13.5703125" style="52" customWidth="1"/>
    <col min="514" max="514" width="7.42578125" style="52" bestFit="1" customWidth="1"/>
    <col min="515" max="515" width="10.28515625" style="52" bestFit="1" customWidth="1"/>
    <col min="516" max="516" width="8.28515625" style="52" customWidth="1"/>
    <col min="517" max="517" width="9.42578125" style="52" bestFit="1" customWidth="1"/>
    <col min="518" max="764" width="9.140625" style="52"/>
    <col min="765" max="765" width="57.140625" style="52" customWidth="1"/>
    <col min="766" max="766" width="4.7109375" style="52" customWidth="1"/>
    <col min="767" max="767" width="5.28515625" style="52" customWidth="1"/>
    <col min="768" max="768" width="3.7109375" style="52" customWidth="1"/>
    <col min="769" max="769" width="13.5703125" style="52" customWidth="1"/>
    <col min="770" max="770" width="7.42578125" style="52" bestFit="1" customWidth="1"/>
    <col min="771" max="771" width="10.28515625" style="52" bestFit="1" customWidth="1"/>
    <col min="772" max="772" width="8.28515625" style="52" customWidth="1"/>
    <col min="773" max="773" width="9.42578125" style="52" bestFit="1" customWidth="1"/>
    <col min="774" max="1020" width="9.140625" style="52"/>
    <col min="1021" max="1021" width="57.140625" style="52" customWidth="1"/>
    <col min="1022" max="1022" width="4.7109375" style="52" customWidth="1"/>
    <col min="1023" max="1023" width="5.28515625" style="52" customWidth="1"/>
    <col min="1024" max="1024" width="3.7109375" style="52" customWidth="1"/>
    <col min="1025" max="1025" width="13.5703125" style="52" customWidth="1"/>
    <col min="1026" max="1026" width="7.42578125" style="52" bestFit="1" customWidth="1"/>
    <col min="1027" max="1027" width="10.28515625" style="52" bestFit="1" customWidth="1"/>
    <col min="1028" max="1028" width="8.28515625" style="52" customWidth="1"/>
    <col min="1029" max="1029" width="9.42578125" style="52" bestFit="1" customWidth="1"/>
    <col min="1030" max="1276" width="9.140625" style="52"/>
    <col min="1277" max="1277" width="57.140625" style="52" customWidth="1"/>
    <col min="1278" max="1278" width="4.7109375" style="52" customWidth="1"/>
    <col min="1279" max="1279" width="5.28515625" style="52" customWidth="1"/>
    <col min="1280" max="1280" width="3.7109375" style="52" customWidth="1"/>
    <col min="1281" max="1281" width="13.5703125" style="52" customWidth="1"/>
    <col min="1282" max="1282" width="7.42578125" style="52" bestFit="1" customWidth="1"/>
    <col min="1283" max="1283" width="10.28515625" style="52" bestFit="1" customWidth="1"/>
    <col min="1284" max="1284" width="8.28515625" style="52" customWidth="1"/>
    <col min="1285" max="1285" width="9.42578125" style="52" bestFit="1" customWidth="1"/>
    <col min="1286" max="1532" width="9.140625" style="52"/>
    <col min="1533" max="1533" width="57.140625" style="52" customWidth="1"/>
    <col min="1534" max="1534" width="4.7109375" style="52" customWidth="1"/>
    <col min="1535" max="1535" width="5.28515625" style="52" customWidth="1"/>
    <col min="1536" max="1536" width="3.7109375" style="52" customWidth="1"/>
    <col min="1537" max="1537" width="13.5703125" style="52" customWidth="1"/>
    <col min="1538" max="1538" width="7.42578125" style="52" bestFit="1" customWidth="1"/>
    <col min="1539" max="1539" width="10.28515625" style="52" bestFit="1" customWidth="1"/>
    <col min="1540" max="1540" width="8.28515625" style="52" customWidth="1"/>
    <col min="1541" max="1541" width="9.42578125" style="52" bestFit="1" customWidth="1"/>
    <col min="1542" max="1788" width="9.140625" style="52"/>
    <col min="1789" max="1789" width="57.140625" style="52" customWidth="1"/>
    <col min="1790" max="1790" width="4.7109375" style="52" customWidth="1"/>
    <col min="1791" max="1791" width="5.28515625" style="52" customWidth="1"/>
    <col min="1792" max="1792" width="3.7109375" style="52" customWidth="1"/>
    <col min="1793" max="1793" width="13.5703125" style="52" customWidth="1"/>
    <col min="1794" max="1794" width="7.42578125" style="52" bestFit="1" customWidth="1"/>
    <col min="1795" max="1795" width="10.28515625" style="52" bestFit="1" customWidth="1"/>
    <col min="1796" max="1796" width="8.28515625" style="52" customWidth="1"/>
    <col min="1797" max="1797" width="9.42578125" style="52" bestFit="1" customWidth="1"/>
    <col min="1798" max="2044" width="9.140625" style="52"/>
    <col min="2045" max="2045" width="57.140625" style="52" customWidth="1"/>
    <col min="2046" max="2046" width="4.7109375" style="52" customWidth="1"/>
    <col min="2047" max="2047" width="5.28515625" style="52" customWidth="1"/>
    <col min="2048" max="2048" width="3.7109375" style="52" customWidth="1"/>
    <col min="2049" max="2049" width="13.5703125" style="52" customWidth="1"/>
    <col min="2050" max="2050" width="7.42578125" style="52" bestFit="1" customWidth="1"/>
    <col min="2051" max="2051" width="10.28515625" style="52" bestFit="1" customWidth="1"/>
    <col min="2052" max="2052" width="8.28515625" style="52" customWidth="1"/>
    <col min="2053" max="2053" width="9.42578125" style="52" bestFit="1" customWidth="1"/>
    <col min="2054" max="2300" width="9.140625" style="52"/>
    <col min="2301" max="2301" width="57.140625" style="52" customWidth="1"/>
    <col min="2302" max="2302" width="4.7109375" style="52" customWidth="1"/>
    <col min="2303" max="2303" width="5.28515625" style="52" customWidth="1"/>
    <col min="2304" max="2304" width="3.7109375" style="52" customWidth="1"/>
    <col min="2305" max="2305" width="13.5703125" style="52" customWidth="1"/>
    <col min="2306" max="2306" width="7.42578125" style="52" bestFit="1" customWidth="1"/>
    <col min="2307" max="2307" width="10.28515625" style="52" bestFit="1" customWidth="1"/>
    <col min="2308" max="2308" width="8.28515625" style="52" customWidth="1"/>
    <col min="2309" max="2309" width="9.42578125" style="52" bestFit="1" customWidth="1"/>
    <col min="2310" max="2556" width="9.140625" style="52"/>
    <col min="2557" max="2557" width="57.140625" style="52" customWidth="1"/>
    <col min="2558" max="2558" width="4.7109375" style="52" customWidth="1"/>
    <col min="2559" max="2559" width="5.28515625" style="52" customWidth="1"/>
    <col min="2560" max="2560" width="3.7109375" style="52" customWidth="1"/>
    <col min="2561" max="2561" width="13.5703125" style="52" customWidth="1"/>
    <col min="2562" max="2562" width="7.42578125" style="52" bestFit="1" customWidth="1"/>
    <col min="2563" max="2563" width="10.28515625" style="52" bestFit="1" customWidth="1"/>
    <col min="2564" max="2564" width="8.28515625" style="52" customWidth="1"/>
    <col min="2565" max="2565" width="9.42578125" style="52" bestFit="1" customWidth="1"/>
    <col min="2566" max="2812" width="9.140625" style="52"/>
    <col min="2813" max="2813" width="57.140625" style="52" customWidth="1"/>
    <col min="2814" max="2814" width="4.7109375" style="52" customWidth="1"/>
    <col min="2815" max="2815" width="5.28515625" style="52" customWidth="1"/>
    <col min="2816" max="2816" width="3.7109375" style="52" customWidth="1"/>
    <col min="2817" max="2817" width="13.5703125" style="52" customWidth="1"/>
    <col min="2818" max="2818" width="7.42578125" style="52" bestFit="1" customWidth="1"/>
    <col min="2819" max="2819" width="10.28515625" style="52" bestFit="1" customWidth="1"/>
    <col min="2820" max="2820" width="8.28515625" style="52" customWidth="1"/>
    <col min="2821" max="2821" width="9.42578125" style="52" bestFit="1" customWidth="1"/>
    <col min="2822" max="3068" width="9.140625" style="52"/>
    <col min="3069" max="3069" width="57.140625" style="52" customWidth="1"/>
    <col min="3070" max="3070" width="4.7109375" style="52" customWidth="1"/>
    <col min="3071" max="3071" width="5.28515625" style="52" customWidth="1"/>
    <col min="3072" max="3072" width="3.7109375" style="52" customWidth="1"/>
    <col min="3073" max="3073" width="13.5703125" style="52" customWidth="1"/>
    <col min="3074" max="3074" width="7.42578125" style="52" bestFit="1" customWidth="1"/>
    <col min="3075" max="3075" width="10.28515625" style="52" bestFit="1" customWidth="1"/>
    <col min="3076" max="3076" width="8.28515625" style="52" customWidth="1"/>
    <col min="3077" max="3077" width="9.42578125" style="52" bestFit="1" customWidth="1"/>
    <col min="3078" max="3324" width="9.140625" style="52"/>
    <col min="3325" max="3325" width="57.140625" style="52" customWidth="1"/>
    <col min="3326" max="3326" width="4.7109375" style="52" customWidth="1"/>
    <col min="3327" max="3327" width="5.28515625" style="52" customWidth="1"/>
    <col min="3328" max="3328" width="3.7109375" style="52" customWidth="1"/>
    <col min="3329" max="3329" width="13.5703125" style="52" customWidth="1"/>
    <col min="3330" max="3330" width="7.42578125" style="52" bestFit="1" customWidth="1"/>
    <col min="3331" max="3331" width="10.28515625" style="52" bestFit="1" customWidth="1"/>
    <col min="3332" max="3332" width="8.28515625" style="52" customWidth="1"/>
    <col min="3333" max="3333" width="9.42578125" style="52" bestFit="1" customWidth="1"/>
    <col min="3334" max="3580" width="9.140625" style="52"/>
    <col min="3581" max="3581" width="57.140625" style="52" customWidth="1"/>
    <col min="3582" max="3582" width="4.7109375" style="52" customWidth="1"/>
    <col min="3583" max="3583" width="5.28515625" style="52" customWidth="1"/>
    <col min="3584" max="3584" width="3.7109375" style="52" customWidth="1"/>
    <col min="3585" max="3585" width="13.5703125" style="52" customWidth="1"/>
    <col min="3586" max="3586" width="7.42578125" style="52" bestFit="1" customWidth="1"/>
    <col min="3587" max="3587" width="10.28515625" style="52" bestFit="1" customWidth="1"/>
    <col min="3588" max="3588" width="8.28515625" style="52" customWidth="1"/>
    <col min="3589" max="3589" width="9.42578125" style="52" bestFit="1" customWidth="1"/>
    <col min="3590" max="3836" width="9.140625" style="52"/>
    <col min="3837" max="3837" width="57.140625" style="52" customWidth="1"/>
    <col min="3838" max="3838" width="4.7109375" style="52" customWidth="1"/>
    <col min="3839" max="3839" width="5.28515625" style="52" customWidth="1"/>
    <col min="3840" max="3840" width="3.7109375" style="52" customWidth="1"/>
    <col min="3841" max="3841" width="13.5703125" style="52" customWidth="1"/>
    <col min="3842" max="3842" width="7.42578125" style="52" bestFit="1" customWidth="1"/>
    <col min="3843" max="3843" width="10.28515625" style="52" bestFit="1" customWidth="1"/>
    <col min="3844" max="3844" width="8.28515625" style="52" customWidth="1"/>
    <col min="3845" max="3845" width="9.42578125" style="52" bestFit="1" customWidth="1"/>
    <col min="3846" max="4092" width="9.140625" style="52"/>
    <col min="4093" max="4093" width="57.140625" style="52" customWidth="1"/>
    <col min="4094" max="4094" width="4.7109375" style="52" customWidth="1"/>
    <col min="4095" max="4095" width="5.28515625" style="52" customWidth="1"/>
    <col min="4096" max="4096" width="3.7109375" style="52" customWidth="1"/>
    <col min="4097" max="4097" width="13.5703125" style="52" customWidth="1"/>
    <col min="4098" max="4098" width="7.42578125" style="52" bestFit="1" customWidth="1"/>
    <col min="4099" max="4099" width="10.28515625" style="52" bestFit="1" customWidth="1"/>
    <col min="4100" max="4100" width="8.28515625" style="52" customWidth="1"/>
    <col min="4101" max="4101" width="9.42578125" style="52" bestFit="1" customWidth="1"/>
    <col min="4102" max="4348" width="9.140625" style="52"/>
    <col min="4349" max="4349" width="57.140625" style="52" customWidth="1"/>
    <col min="4350" max="4350" width="4.7109375" style="52" customWidth="1"/>
    <col min="4351" max="4351" width="5.28515625" style="52" customWidth="1"/>
    <col min="4352" max="4352" width="3.7109375" style="52" customWidth="1"/>
    <col min="4353" max="4353" width="13.5703125" style="52" customWidth="1"/>
    <col min="4354" max="4354" width="7.42578125" style="52" bestFit="1" customWidth="1"/>
    <col min="4355" max="4355" width="10.28515625" style="52" bestFit="1" customWidth="1"/>
    <col min="4356" max="4356" width="8.28515625" style="52" customWidth="1"/>
    <col min="4357" max="4357" width="9.42578125" style="52" bestFit="1" customWidth="1"/>
    <col min="4358" max="4604" width="9.140625" style="52"/>
    <col min="4605" max="4605" width="57.140625" style="52" customWidth="1"/>
    <col min="4606" max="4606" width="4.7109375" style="52" customWidth="1"/>
    <col min="4607" max="4607" width="5.28515625" style="52" customWidth="1"/>
    <col min="4608" max="4608" width="3.7109375" style="52" customWidth="1"/>
    <col min="4609" max="4609" width="13.5703125" style="52" customWidth="1"/>
    <col min="4610" max="4610" width="7.42578125" style="52" bestFit="1" customWidth="1"/>
    <col min="4611" max="4611" width="10.28515625" style="52" bestFit="1" customWidth="1"/>
    <col min="4612" max="4612" width="8.28515625" style="52" customWidth="1"/>
    <col min="4613" max="4613" width="9.42578125" style="52" bestFit="1" customWidth="1"/>
    <col min="4614" max="4860" width="9.140625" style="52"/>
    <col min="4861" max="4861" width="57.140625" style="52" customWidth="1"/>
    <col min="4862" max="4862" width="4.7109375" style="52" customWidth="1"/>
    <col min="4863" max="4863" width="5.28515625" style="52" customWidth="1"/>
    <col min="4864" max="4864" width="3.7109375" style="52" customWidth="1"/>
    <col min="4865" max="4865" width="13.5703125" style="52" customWidth="1"/>
    <col min="4866" max="4866" width="7.42578125" style="52" bestFit="1" customWidth="1"/>
    <col min="4867" max="4867" width="10.28515625" style="52" bestFit="1" customWidth="1"/>
    <col min="4868" max="4868" width="8.28515625" style="52" customWidth="1"/>
    <col min="4869" max="4869" width="9.42578125" style="52" bestFit="1" customWidth="1"/>
    <col min="4870" max="5116" width="9.140625" style="52"/>
    <col min="5117" max="5117" width="57.140625" style="52" customWidth="1"/>
    <col min="5118" max="5118" width="4.7109375" style="52" customWidth="1"/>
    <col min="5119" max="5119" width="5.28515625" style="52" customWidth="1"/>
    <col min="5120" max="5120" width="3.7109375" style="52" customWidth="1"/>
    <col min="5121" max="5121" width="13.5703125" style="52" customWidth="1"/>
    <col min="5122" max="5122" width="7.42578125" style="52" bestFit="1" customWidth="1"/>
    <col min="5123" max="5123" width="10.28515625" style="52" bestFit="1" customWidth="1"/>
    <col min="5124" max="5124" width="8.28515625" style="52" customWidth="1"/>
    <col min="5125" max="5125" width="9.42578125" style="52" bestFit="1" customWidth="1"/>
    <col min="5126" max="5372" width="9.140625" style="52"/>
    <col min="5373" max="5373" width="57.140625" style="52" customWidth="1"/>
    <col min="5374" max="5374" width="4.7109375" style="52" customWidth="1"/>
    <col min="5375" max="5375" width="5.28515625" style="52" customWidth="1"/>
    <col min="5376" max="5376" width="3.7109375" style="52" customWidth="1"/>
    <col min="5377" max="5377" width="13.5703125" style="52" customWidth="1"/>
    <col min="5378" max="5378" width="7.42578125" style="52" bestFit="1" customWidth="1"/>
    <col min="5379" max="5379" width="10.28515625" style="52" bestFit="1" customWidth="1"/>
    <col min="5380" max="5380" width="8.28515625" style="52" customWidth="1"/>
    <col min="5381" max="5381" width="9.42578125" style="52" bestFit="1" customWidth="1"/>
    <col min="5382" max="5628" width="9.140625" style="52"/>
    <col min="5629" max="5629" width="57.140625" style="52" customWidth="1"/>
    <col min="5630" max="5630" width="4.7109375" style="52" customWidth="1"/>
    <col min="5631" max="5631" width="5.28515625" style="52" customWidth="1"/>
    <col min="5632" max="5632" width="3.7109375" style="52" customWidth="1"/>
    <col min="5633" max="5633" width="13.5703125" style="52" customWidth="1"/>
    <col min="5634" max="5634" width="7.42578125" style="52" bestFit="1" customWidth="1"/>
    <col min="5635" max="5635" width="10.28515625" style="52" bestFit="1" customWidth="1"/>
    <col min="5636" max="5636" width="8.28515625" style="52" customWidth="1"/>
    <col min="5637" max="5637" width="9.42578125" style="52" bestFit="1" customWidth="1"/>
    <col min="5638" max="5884" width="9.140625" style="52"/>
    <col min="5885" max="5885" width="57.140625" style="52" customWidth="1"/>
    <col min="5886" max="5886" width="4.7109375" style="52" customWidth="1"/>
    <col min="5887" max="5887" width="5.28515625" style="52" customWidth="1"/>
    <col min="5888" max="5888" width="3.7109375" style="52" customWidth="1"/>
    <col min="5889" max="5889" width="13.5703125" style="52" customWidth="1"/>
    <col min="5890" max="5890" width="7.42578125" style="52" bestFit="1" customWidth="1"/>
    <col min="5891" max="5891" width="10.28515625" style="52" bestFit="1" customWidth="1"/>
    <col min="5892" max="5892" width="8.28515625" style="52" customWidth="1"/>
    <col min="5893" max="5893" width="9.42578125" style="52" bestFit="1" customWidth="1"/>
    <col min="5894" max="6140" width="9.140625" style="52"/>
    <col min="6141" max="6141" width="57.140625" style="52" customWidth="1"/>
    <col min="6142" max="6142" width="4.7109375" style="52" customWidth="1"/>
    <col min="6143" max="6143" width="5.28515625" style="52" customWidth="1"/>
    <col min="6144" max="6144" width="3.7109375" style="52" customWidth="1"/>
    <col min="6145" max="6145" width="13.5703125" style="52" customWidth="1"/>
    <col min="6146" max="6146" width="7.42578125" style="52" bestFit="1" customWidth="1"/>
    <col min="6147" max="6147" width="10.28515625" style="52" bestFit="1" customWidth="1"/>
    <col min="6148" max="6148" width="8.28515625" style="52" customWidth="1"/>
    <col min="6149" max="6149" width="9.42578125" style="52" bestFit="1" customWidth="1"/>
    <col min="6150" max="6396" width="9.140625" style="52"/>
    <col min="6397" max="6397" width="57.140625" style="52" customWidth="1"/>
    <col min="6398" max="6398" width="4.7109375" style="52" customWidth="1"/>
    <col min="6399" max="6399" width="5.28515625" style="52" customWidth="1"/>
    <col min="6400" max="6400" width="3.7109375" style="52" customWidth="1"/>
    <col min="6401" max="6401" width="13.5703125" style="52" customWidth="1"/>
    <col min="6402" max="6402" width="7.42578125" style="52" bestFit="1" customWidth="1"/>
    <col min="6403" max="6403" width="10.28515625" style="52" bestFit="1" customWidth="1"/>
    <col min="6404" max="6404" width="8.28515625" style="52" customWidth="1"/>
    <col min="6405" max="6405" width="9.42578125" style="52" bestFit="1" customWidth="1"/>
    <col min="6406" max="6652" width="9.140625" style="52"/>
    <col min="6653" max="6653" width="57.140625" style="52" customWidth="1"/>
    <col min="6654" max="6654" width="4.7109375" style="52" customWidth="1"/>
    <col min="6655" max="6655" width="5.28515625" style="52" customWidth="1"/>
    <col min="6656" max="6656" width="3.7109375" style="52" customWidth="1"/>
    <col min="6657" max="6657" width="13.5703125" style="52" customWidth="1"/>
    <col min="6658" max="6658" width="7.42578125" style="52" bestFit="1" customWidth="1"/>
    <col min="6659" max="6659" width="10.28515625" style="52" bestFit="1" customWidth="1"/>
    <col min="6660" max="6660" width="8.28515625" style="52" customWidth="1"/>
    <col min="6661" max="6661" width="9.42578125" style="52" bestFit="1" customWidth="1"/>
    <col min="6662" max="6908" width="9.140625" style="52"/>
    <col min="6909" max="6909" width="57.140625" style="52" customWidth="1"/>
    <col min="6910" max="6910" width="4.7109375" style="52" customWidth="1"/>
    <col min="6911" max="6911" width="5.28515625" style="52" customWidth="1"/>
    <col min="6912" max="6912" width="3.7109375" style="52" customWidth="1"/>
    <col min="6913" max="6913" width="13.5703125" style="52" customWidth="1"/>
    <col min="6914" max="6914" width="7.42578125" style="52" bestFit="1" customWidth="1"/>
    <col min="6915" max="6915" width="10.28515625" style="52" bestFit="1" customWidth="1"/>
    <col min="6916" max="6916" width="8.28515625" style="52" customWidth="1"/>
    <col min="6917" max="6917" width="9.42578125" style="52" bestFit="1" customWidth="1"/>
    <col min="6918" max="7164" width="9.140625" style="52"/>
    <col min="7165" max="7165" width="57.140625" style="52" customWidth="1"/>
    <col min="7166" max="7166" width="4.7109375" style="52" customWidth="1"/>
    <col min="7167" max="7167" width="5.28515625" style="52" customWidth="1"/>
    <col min="7168" max="7168" width="3.7109375" style="52" customWidth="1"/>
    <col min="7169" max="7169" width="13.5703125" style="52" customWidth="1"/>
    <col min="7170" max="7170" width="7.42578125" style="52" bestFit="1" customWidth="1"/>
    <col min="7171" max="7171" width="10.28515625" style="52" bestFit="1" customWidth="1"/>
    <col min="7172" max="7172" width="8.28515625" style="52" customWidth="1"/>
    <col min="7173" max="7173" width="9.42578125" style="52" bestFit="1" customWidth="1"/>
    <col min="7174" max="7420" width="9.140625" style="52"/>
    <col min="7421" max="7421" width="57.140625" style="52" customWidth="1"/>
    <col min="7422" max="7422" width="4.7109375" style="52" customWidth="1"/>
    <col min="7423" max="7423" width="5.28515625" style="52" customWidth="1"/>
    <col min="7424" max="7424" width="3.7109375" style="52" customWidth="1"/>
    <col min="7425" max="7425" width="13.5703125" style="52" customWidth="1"/>
    <col min="7426" max="7426" width="7.42578125" style="52" bestFit="1" customWidth="1"/>
    <col min="7427" max="7427" width="10.28515625" style="52" bestFit="1" customWidth="1"/>
    <col min="7428" max="7428" width="8.28515625" style="52" customWidth="1"/>
    <col min="7429" max="7429" width="9.42578125" style="52" bestFit="1" customWidth="1"/>
    <col min="7430" max="7676" width="9.140625" style="52"/>
    <col min="7677" max="7677" width="57.140625" style="52" customWidth="1"/>
    <col min="7678" max="7678" width="4.7109375" style="52" customWidth="1"/>
    <col min="7679" max="7679" width="5.28515625" style="52" customWidth="1"/>
    <col min="7680" max="7680" width="3.7109375" style="52" customWidth="1"/>
    <col min="7681" max="7681" width="13.5703125" style="52" customWidth="1"/>
    <col min="7682" max="7682" width="7.42578125" style="52" bestFit="1" customWidth="1"/>
    <col min="7683" max="7683" width="10.28515625" style="52" bestFit="1" customWidth="1"/>
    <col min="7684" max="7684" width="8.28515625" style="52" customWidth="1"/>
    <col min="7685" max="7685" width="9.42578125" style="52" bestFit="1" customWidth="1"/>
    <col min="7686" max="7932" width="9.140625" style="52"/>
    <col min="7933" max="7933" width="57.140625" style="52" customWidth="1"/>
    <col min="7934" max="7934" width="4.7109375" style="52" customWidth="1"/>
    <col min="7935" max="7935" width="5.28515625" style="52" customWidth="1"/>
    <col min="7936" max="7936" width="3.7109375" style="52" customWidth="1"/>
    <col min="7937" max="7937" width="13.5703125" style="52" customWidth="1"/>
    <col min="7938" max="7938" width="7.42578125" style="52" bestFit="1" customWidth="1"/>
    <col min="7939" max="7939" width="10.28515625" style="52" bestFit="1" customWidth="1"/>
    <col min="7940" max="7940" width="8.28515625" style="52" customWidth="1"/>
    <col min="7941" max="7941" width="9.42578125" style="52" bestFit="1" customWidth="1"/>
    <col min="7942" max="8188" width="9.140625" style="52"/>
    <col min="8189" max="8189" width="57.140625" style="52" customWidth="1"/>
    <col min="8190" max="8190" width="4.7109375" style="52" customWidth="1"/>
    <col min="8191" max="8191" width="5.28515625" style="52" customWidth="1"/>
    <col min="8192" max="8192" width="3.7109375" style="52" customWidth="1"/>
    <col min="8193" max="8193" width="13.5703125" style="52" customWidth="1"/>
    <col min="8194" max="8194" width="7.42578125" style="52" bestFit="1" customWidth="1"/>
    <col min="8195" max="8195" width="10.28515625" style="52" bestFit="1" customWidth="1"/>
    <col min="8196" max="8196" width="8.28515625" style="52" customWidth="1"/>
    <col min="8197" max="8197" width="9.42578125" style="52" bestFit="1" customWidth="1"/>
    <col min="8198" max="8444" width="9.140625" style="52"/>
    <col min="8445" max="8445" width="57.140625" style="52" customWidth="1"/>
    <col min="8446" max="8446" width="4.7109375" style="52" customWidth="1"/>
    <col min="8447" max="8447" width="5.28515625" style="52" customWidth="1"/>
    <col min="8448" max="8448" width="3.7109375" style="52" customWidth="1"/>
    <col min="8449" max="8449" width="13.5703125" style="52" customWidth="1"/>
    <col min="8450" max="8450" width="7.42578125" style="52" bestFit="1" customWidth="1"/>
    <col min="8451" max="8451" width="10.28515625" style="52" bestFit="1" customWidth="1"/>
    <col min="8452" max="8452" width="8.28515625" style="52" customWidth="1"/>
    <col min="8453" max="8453" width="9.42578125" style="52" bestFit="1" customWidth="1"/>
    <col min="8454" max="8700" width="9.140625" style="52"/>
    <col min="8701" max="8701" width="57.140625" style="52" customWidth="1"/>
    <col min="8702" max="8702" width="4.7109375" style="52" customWidth="1"/>
    <col min="8703" max="8703" width="5.28515625" style="52" customWidth="1"/>
    <col min="8704" max="8704" width="3.7109375" style="52" customWidth="1"/>
    <col min="8705" max="8705" width="13.5703125" style="52" customWidth="1"/>
    <col min="8706" max="8706" width="7.42578125" style="52" bestFit="1" customWidth="1"/>
    <col min="8707" max="8707" width="10.28515625" style="52" bestFit="1" customWidth="1"/>
    <col min="8708" max="8708" width="8.28515625" style="52" customWidth="1"/>
    <col min="8709" max="8709" width="9.42578125" style="52" bestFit="1" customWidth="1"/>
    <col min="8710" max="8956" width="9.140625" style="52"/>
    <col min="8957" max="8957" width="57.140625" style="52" customWidth="1"/>
    <col min="8958" max="8958" width="4.7109375" style="52" customWidth="1"/>
    <col min="8959" max="8959" width="5.28515625" style="52" customWidth="1"/>
    <col min="8960" max="8960" width="3.7109375" style="52" customWidth="1"/>
    <col min="8961" max="8961" width="13.5703125" style="52" customWidth="1"/>
    <col min="8962" max="8962" width="7.42578125" style="52" bestFit="1" customWidth="1"/>
    <col min="8963" max="8963" width="10.28515625" style="52" bestFit="1" customWidth="1"/>
    <col min="8964" max="8964" width="8.28515625" style="52" customWidth="1"/>
    <col min="8965" max="8965" width="9.42578125" style="52" bestFit="1" customWidth="1"/>
    <col min="8966" max="9212" width="9.140625" style="52"/>
    <col min="9213" max="9213" width="57.140625" style="52" customWidth="1"/>
    <col min="9214" max="9214" width="4.7109375" style="52" customWidth="1"/>
    <col min="9215" max="9215" width="5.28515625" style="52" customWidth="1"/>
    <col min="9216" max="9216" width="3.7109375" style="52" customWidth="1"/>
    <col min="9217" max="9217" width="13.5703125" style="52" customWidth="1"/>
    <col min="9218" max="9218" width="7.42578125" style="52" bestFit="1" customWidth="1"/>
    <col min="9219" max="9219" width="10.28515625" style="52" bestFit="1" customWidth="1"/>
    <col min="9220" max="9220" width="8.28515625" style="52" customWidth="1"/>
    <col min="9221" max="9221" width="9.42578125" style="52" bestFit="1" customWidth="1"/>
    <col min="9222" max="9468" width="9.140625" style="52"/>
    <col min="9469" max="9469" width="57.140625" style="52" customWidth="1"/>
    <col min="9470" max="9470" width="4.7109375" style="52" customWidth="1"/>
    <col min="9471" max="9471" width="5.28515625" style="52" customWidth="1"/>
    <col min="9472" max="9472" width="3.7109375" style="52" customWidth="1"/>
    <col min="9473" max="9473" width="13.5703125" style="52" customWidth="1"/>
    <col min="9474" max="9474" width="7.42578125" style="52" bestFit="1" customWidth="1"/>
    <col min="9475" max="9475" width="10.28515625" style="52" bestFit="1" customWidth="1"/>
    <col min="9476" max="9476" width="8.28515625" style="52" customWidth="1"/>
    <col min="9477" max="9477" width="9.42578125" style="52" bestFit="1" customWidth="1"/>
    <col min="9478" max="9724" width="9.140625" style="52"/>
    <col min="9725" max="9725" width="57.140625" style="52" customWidth="1"/>
    <col min="9726" max="9726" width="4.7109375" style="52" customWidth="1"/>
    <col min="9727" max="9727" width="5.28515625" style="52" customWidth="1"/>
    <col min="9728" max="9728" width="3.7109375" style="52" customWidth="1"/>
    <col min="9729" max="9729" width="13.5703125" style="52" customWidth="1"/>
    <col min="9730" max="9730" width="7.42578125" style="52" bestFit="1" customWidth="1"/>
    <col min="9731" max="9731" width="10.28515625" style="52" bestFit="1" customWidth="1"/>
    <col min="9732" max="9732" width="8.28515625" style="52" customWidth="1"/>
    <col min="9733" max="9733" width="9.42578125" style="52" bestFit="1" customWidth="1"/>
    <col min="9734" max="9980" width="9.140625" style="52"/>
    <col min="9981" max="9981" width="57.140625" style="52" customWidth="1"/>
    <col min="9982" max="9982" width="4.7109375" style="52" customWidth="1"/>
    <col min="9983" max="9983" width="5.28515625" style="52" customWidth="1"/>
    <col min="9984" max="9984" width="3.7109375" style="52" customWidth="1"/>
    <col min="9985" max="9985" width="13.5703125" style="52" customWidth="1"/>
    <col min="9986" max="9986" width="7.42578125" style="52" bestFit="1" customWidth="1"/>
    <col min="9987" max="9987" width="10.28515625" style="52" bestFit="1" customWidth="1"/>
    <col min="9988" max="9988" width="8.28515625" style="52" customWidth="1"/>
    <col min="9989" max="9989" width="9.42578125" style="52" bestFit="1" customWidth="1"/>
    <col min="9990" max="10236" width="9.140625" style="52"/>
    <col min="10237" max="10237" width="57.140625" style="52" customWidth="1"/>
    <col min="10238" max="10238" width="4.7109375" style="52" customWidth="1"/>
    <col min="10239" max="10239" width="5.28515625" style="52" customWidth="1"/>
    <col min="10240" max="10240" width="3.7109375" style="52" customWidth="1"/>
    <col min="10241" max="10241" width="13.5703125" style="52" customWidth="1"/>
    <col min="10242" max="10242" width="7.42578125" style="52" bestFit="1" customWidth="1"/>
    <col min="10243" max="10243" width="10.28515625" style="52" bestFit="1" customWidth="1"/>
    <col min="10244" max="10244" width="8.28515625" style="52" customWidth="1"/>
    <col min="10245" max="10245" width="9.42578125" style="52" bestFit="1" customWidth="1"/>
    <col min="10246" max="10492" width="9.140625" style="52"/>
    <col min="10493" max="10493" width="57.140625" style="52" customWidth="1"/>
    <col min="10494" max="10494" width="4.7109375" style="52" customWidth="1"/>
    <col min="10495" max="10495" width="5.28515625" style="52" customWidth="1"/>
    <col min="10496" max="10496" width="3.7109375" style="52" customWidth="1"/>
    <col min="10497" max="10497" width="13.5703125" style="52" customWidth="1"/>
    <col min="10498" max="10498" width="7.42578125" style="52" bestFit="1" customWidth="1"/>
    <col min="10499" max="10499" width="10.28515625" style="52" bestFit="1" customWidth="1"/>
    <col min="10500" max="10500" width="8.28515625" style="52" customWidth="1"/>
    <col min="10501" max="10501" width="9.42578125" style="52" bestFit="1" customWidth="1"/>
    <col min="10502" max="10748" width="9.140625" style="52"/>
    <col min="10749" max="10749" width="57.140625" style="52" customWidth="1"/>
    <col min="10750" max="10750" width="4.7109375" style="52" customWidth="1"/>
    <col min="10751" max="10751" width="5.28515625" style="52" customWidth="1"/>
    <col min="10752" max="10752" width="3.7109375" style="52" customWidth="1"/>
    <col min="10753" max="10753" width="13.5703125" style="52" customWidth="1"/>
    <col min="10754" max="10754" width="7.42578125" style="52" bestFit="1" customWidth="1"/>
    <col min="10755" max="10755" width="10.28515625" style="52" bestFit="1" customWidth="1"/>
    <col min="10756" max="10756" width="8.28515625" style="52" customWidth="1"/>
    <col min="10757" max="10757" width="9.42578125" style="52" bestFit="1" customWidth="1"/>
    <col min="10758" max="11004" width="9.140625" style="52"/>
    <col min="11005" max="11005" width="57.140625" style="52" customWidth="1"/>
    <col min="11006" max="11006" width="4.7109375" style="52" customWidth="1"/>
    <col min="11007" max="11007" width="5.28515625" style="52" customWidth="1"/>
    <col min="11008" max="11008" width="3.7109375" style="52" customWidth="1"/>
    <col min="11009" max="11009" width="13.5703125" style="52" customWidth="1"/>
    <col min="11010" max="11010" width="7.42578125" style="52" bestFit="1" customWidth="1"/>
    <col min="11011" max="11011" width="10.28515625" style="52" bestFit="1" customWidth="1"/>
    <col min="11012" max="11012" width="8.28515625" style="52" customWidth="1"/>
    <col min="11013" max="11013" width="9.42578125" style="52" bestFit="1" customWidth="1"/>
    <col min="11014" max="11260" width="9.140625" style="52"/>
    <col min="11261" max="11261" width="57.140625" style="52" customWidth="1"/>
    <col min="11262" max="11262" width="4.7109375" style="52" customWidth="1"/>
    <col min="11263" max="11263" width="5.28515625" style="52" customWidth="1"/>
    <col min="11264" max="11264" width="3.7109375" style="52" customWidth="1"/>
    <col min="11265" max="11265" width="13.5703125" style="52" customWidth="1"/>
    <col min="11266" max="11266" width="7.42578125" style="52" bestFit="1" customWidth="1"/>
    <col min="11267" max="11267" width="10.28515625" style="52" bestFit="1" customWidth="1"/>
    <col min="11268" max="11268" width="8.28515625" style="52" customWidth="1"/>
    <col min="11269" max="11269" width="9.42578125" style="52" bestFit="1" customWidth="1"/>
    <col min="11270" max="11516" width="9.140625" style="52"/>
    <col min="11517" max="11517" width="57.140625" style="52" customWidth="1"/>
    <col min="11518" max="11518" width="4.7109375" style="52" customWidth="1"/>
    <col min="11519" max="11519" width="5.28515625" style="52" customWidth="1"/>
    <col min="11520" max="11520" width="3.7109375" style="52" customWidth="1"/>
    <col min="11521" max="11521" width="13.5703125" style="52" customWidth="1"/>
    <col min="11522" max="11522" width="7.42578125" style="52" bestFit="1" customWidth="1"/>
    <col min="11523" max="11523" width="10.28515625" style="52" bestFit="1" customWidth="1"/>
    <col min="11524" max="11524" width="8.28515625" style="52" customWidth="1"/>
    <col min="11525" max="11525" width="9.42578125" style="52" bestFit="1" customWidth="1"/>
    <col min="11526" max="11772" width="9.140625" style="52"/>
    <col min="11773" max="11773" width="57.140625" style="52" customWidth="1"/>
    <col min="11774" max="11774" width="4.7109375" style="52" customWidth="1"/>
    <col min="11775" max="11775" width="5.28515625" style="52" customWidth="1"/>
    <col min="11776" max="11776" width="3.7109375" style="52" customWidth="1"/>
    <col min="11777" max="11777" width="13.5703125" style="52" customWidth="1"/>
    <col min="11778" max="11778" width="7.42578125" style="52" bestFit="1" customWidth="1"/>
    <col min="11779" max="11779" width="10.28515625" style="52" bestFit="1" customWidth="1"/>
    <col min="11780" max="11780" width="8.28515625" style="52" customWidth="1"/>
    <col min="11781" max="11781" width="9.42578125" style="52" bestFit="1" customWidth="1"/>
    <col min="11782" max="12028" width="9.140625" style="52"/>
    <col min="12029" max="12029" width="57.140625" style="52" customWidth="1"/>
    <col min="12030" max="12030" width="4.7109375" style="52" customWidth="1"/>
    <col min="12031" max="12031" width="5.28515625" style="52" customWidth="1"/>
    <col min="12032" max="12032" width="3.7109375" style="52" customWidth="1"/>
    <col min="12033" max="12033" width="13.5703125" style="52" customWidth="1"/>
    <col min="12034" max="12034" width="7.42578125" style="52" bestFit="1" customWidth="1"/>
    <col min="12035" max="12035" width="10.28515625" style="52" bestFit="1" customWidth="1"/>
    <col min="12036" max="12036" width="8.28515625" style="52" customWidth="1"/>
    <col min="12037" max="12037" width="9.42578125" style="52" bestFit="1" customWidth="1"/>
    <col min="12038" max="12284" width="9.140625" style="52"/>
    <col min="12285" max="12285" width="57.140625" style="52" customWidth="1"/>
    <col min="12286" max="12286" width="4.7109375" style="52" customWidth="1"/>
    <col min="12287" max="12287" width="5.28515625" style="52" customWidth="1"/>
    <col min="12288" max="12288" width="3.7109375" style="52" customWidth="1"/>
    <col min="12289" max="12289" width="13.5703125" style="52" customWidth="1"/>
    <col min="12290" max="12290" width="7.42578125" style="52" bestFit="1" customWidth="1"/>
    <col min="12291" max="12291" width="10.28515625" style="52" bestFit="1" customWidth="1"/>
    <col min="12292" max="12292" width="8.28515625" style="52" customWidth="1"/>
    <col min="12293" max="12293" width="9.42578125" style="52" bestFit="1" customWidth="1"/>
    <col min="12294" max="12540" width="9.140625" style="52"/>
    <col min="12541" max="12541" width="57.140625" style="52" customWidth="1"/>
    <col min="12542" max="12542" width="4.7109375" style="52" customWidth="1"/>
    <col min="12543" max="12543" width="5.28515625" style="52" customWidth="1"/>
    <col min="12544" max="12544" width="3.7109375" style="52" customWidth="1"/>
    <col min="12545" max="12545" width="13.5703125" style="52" customWidth="1"/>
    <col min="12546" max="12546" width="7.42578125" style="52" bestFit="1" customWidth="1"/>
    <col min="12547" max="12547" width="10.28515625" style="52" bestFit="1" customWidth="1"/>
    <col min="12548" max="12548" width="8.28515625" style="52" customWidth="1"/>
    <col min="12549" max="12549" width="9.42578125" style="52" bestFit="1" customWidth="1"/>
    <col min="12550" max="12796" width="9.140625" style="52"/>
    <col min="12797" max="12797" width="57.140625" style="52" customWidth="1"/>
    <col min="12798" max="12798" width="4.7109375" style="52" customWidth="1"/>
    <col min="12799" max="12799" width="5.28515625" style="52" customWidth="1"/>
    <col min="12800" max="12800" width="3.7109375" style="52" customWidth="1"/>
    <col min="12801" max="12801" width="13.5703125" style="52" customWidth="1"/>
    <col min="12802" max="12802" width="7.42578125" style="52" bestFit="1" customWidth="1"/>
    <col min="12803" max="12803" width="10.28515625" style="52" bestFit="1" customWidth="1"/>
    <col min="12804" max="12804" width="8.28515625" style="52" customWidth="1"/>
    <col min="12805" max="12805" width="9.42578125" style="52" bestFit="1" customWidth="1"/>
    <col min="12806" max="13052" width="9.140625" style="52"/>
    <col min="13053" max="13053" width="57.140625" style="52" customWidth="1"/>
    <col min="13054" max="13054" width="4.7109375" style="52" customWidth="1"/>
    <col min="13055" max="13055" width="5.28515625" style="52" customWidth="1"/>
    <col min="13056" max="13056" width="3.7109375" style="52" customWidth="1"/>
    <col min="13057" max="13057" width="13.5703125" style="52" customWidth="1"/>
    <col min="13058" max="13058" width="7.42578125" style="52" bestFit="1" customWidth="1"/>
    <col min="13059" max="13059" width="10.28515625" style="52" bestFit="1" customWidth="1"/>
    <col min="13060" max="13060" width="8.28515625" style="52" customWidth="1"/>
    <col min="13061" max="13061" width="9.42578125" style="52" bestFit="1" customWidth="1"/>
    <col min="13062" max="13308" width="9.140625" style="52"/>
    <col min="13309" max="13309" width="57.140625" style="52" customWidth="1"/>
    <col min="13310" max="13310" width="4.7109375" style="52" customWidth="1"/>
    <col min="13311" max="13311" width="5.28515625" style="52" customWidth="1"/>
    <col min="13312" max="13312" width="3.7109375" style="52" customWidth="1"/>
    <col min="13313" max="13313" width="13.5703125" style="52" customWidth="1"/>
    <col min="13314" max="13314" width="7.42578125" style="52" bestFit="1" customWidth="1"/>
    <col min="13315" max="13315" width="10.28515625" style="52" bestFit="1" customWidth="1"/>
    <col min="13316" max="13316" width="8.28515625" style="52" customWidth="1"/>
    <col min="13317" max="13317" width="9.42578125" style="52" bestFit="1" customWidth="1"/>
    <col min="13318" max="13564" width="9.140625" style="52"/>
    <col min="13565" max="13565" width="57.140625" style="52" customWidth="1"/>
    <col min="13566" max="13566" width="4.7109375" style="52" customWidth="1"/>
    <col min="13567" max="13567" width="5.28515625" style="52" customWidth="1"/>
    <col min="13568" max="13568" width="3.7109375" style="52" customWidth="1"/>
    <col min="13569" max="13569" width="13.5703125" style="52" customWidth="1"/>
    <col min="13570" max="13570" width="7.42578125" style="52" bestFit="1" customWidth="1"/>
    <col min="13571" max="13571" width="10.28515625" style="52" bestFit="1" customWidth="1"/>
    <col min="13572" max="13572" width="8.28515625" style="52" customWidth="1"/>
    <col min="13573" max="13573" width="9.42578125" style="52" bestFit="1" customWidth="1"/>
    <col min="13574" max="13820" width="9.140625" style="52"/>
    <col min="13821" max="13821" width="57.140625" style="52" customWidth="1"/>
    <col min="13822" max="13822" width="4.7109375" style="52" customWidth="1"/>
    <col min="13823" max="13823" width="5.28515625" style="52" customWidth="1"/>
    <col min="13824" max="13824" width="3.7109375" style="52" customWidth="1"/>
    <col min="13825" max="13825" width="13.5703125" style="52" customWidth="1"/>
    <col min="13826" max="13826" width="7.42578125" style="52" bestFit="1" customWidth="1"/>
    <col min="13827" max="13827" width="10.28515625" style="52" bestFit="1" customWidth="1"/>
    <col min="13828" max="13828" width="8.28515625" style="52" customWidth="1"/>
    <col min="13829" max="13829" width="9.42578125" style="52" bestFit="1" customWidth="1"/>
    <col min="13830" max="14076" width="9.140625" style="52"/>
    <col min="14077" max="14077" width="57.140625" style="52" customWidth="1"/>
    <col min="14078" max="14078" width="4.7109375" style="52" customWidth="1"/>
    <col min="14079" max="14079" width="5.28515625" style="52" customWidth="1"/>
    <col min="14080" max="14080" width="3.7109375" style="52" customWidth="1"/>
    <col min="14081" max="14081" width="13.5703125" style="52" customWidth="1"/>
    <col min="14082" max="14082" width="7.42578125" style="52" bestFit="1" customWidth="1"/>
    <col min="14083" max="14083" width="10.28515625" style="52" bestFit="1" customWidth="1"/>
    <col min="14084" max="14084" width="8.28515625" style="52" customWidth="1"/>
    <col min="14085" max="14085" width="9.42578125" style="52" bestFit="1" customWidth="1"/>
    <col min="14086" max="14332" width="9.140625" style="52"/>
    <col min="14333" max="14333" width="57.140625" style="52" customWidth="1"/>
    <col min="14334" max="14334" width="4.7109375" style="52" customWidth="1"/>
    <col min="14335" max="14335" width="5.28515625" style="52" customWidth="1"/>
    <col min="14336" max="14336" width="3.7109375" style="52" customWidth="1"/>
    <col min="14337" max="14337" width="13.5703125" style="52" customWidth="1"/>
    <col min="14338" max="14338" width="7.42578125" style="52" bestFit="1" customWidth="1"/>
    <col min="14339" max="14339" width="10.28515625" style="52" bestFit="1" customWidth="1"/>
    <col min="14340" max="14340" width="8.28515625" style="52" customWidth="1"/>
    <col min="14341" max="14341" width="9.42578125" style="52" bestFit="1" customWidth="1"/>
    <col min="14342" max="14588" width="9.140625" style="52"/>
    <col min="14589" max="14589" width="57.140625" style="52" customWidth="1"/>
    <col min="14590" max="14590" width="4.7109375" style="52" customWidth="1"/>
    <col min="14591" max="14591" width="5.28515625" style="52" customWidth="1"/>
    <col min="14592" max="14592" width="3.7109375" style="52" customWidth="1"/>
    <col min="14593" max="14593" width="13.5703125" style="52" customWidth="1"/>
    <col min="14594" max="14594" width="7.42578125" style="52" bestFit="1" customWidth="1"/>
    <col min="14595" max="14595" width="10.28515625" style="52" bestFit="1" customWidth="1"/>
    <col min="14596" max="14596" width="8.28515625" style="52" customWidth="1"/>
    <col min="14597" max="14597" width="9.42578125" style="52" bestFit="1" customWidth="1"/>
    <col min="14598" max="14844" width="9.140625" style="52"/>
    <col min="14845" max="14845" width="57.140625" style="52" customWidth="1"/>
    <col min="14846" max="14846" width="4.7109375" style="52" customWidth="1"/>
    <col min="14847" max="14847" width="5.28515625" style="52" customWidth="1"/>
    <col min="14848" max="14848" width="3.7109375" style="52" customWidth="1"/>
    <col min="14849" max="14849" width="13.5703125" style="52" customWidth="1"/>
    <col min="14850" max="14850" width="7.42578125" style="52" bestFit="1" customWidth="1"/>
    <col min="14851" max="14851" width="10.28515625" style="52" bestFit="1" customWidth="1"/>
    <col min="14852" max="14852" width="8.28515625" style="52" customWidth="1"/>
    <col min="14853" max="14853" width="9.42578125" style="52" bestFit="1" customWidth="1"/>
    <col min="14854" max="15100" width="9.140625" style="52"/>
    <col min="15101" max="15101" width="57.140625" style="52" customWidth="1"/>
    <col min="15102" max="15102" width="4.7109375" style="52" customWidth="1"/>
    <col min="15103" max="15103" width="5.28515625" style="52" customWidth="1"/>
    <col min="15104" max="15104" width="3.7109375" style="52" customWidth="1"/>
    <col min="15105" max="15105" width="13.5703125" style="52" customWidth="1"/>
    <col min="15106" max="15106" width="7.42578125" style="52" bestFit="1" customWidth="1"/>
    <col min="15107" max="15107" width="10.28515625" style="52" bestFit="1" customWidth="1"/>
    <col min="15108" max="15108" width="8.28515625" style="52" customWidth="1"/>
    <col min="15109" max="15109" width="9.42578125" style="52" bestFit="1" customWidth="1"/>
    <col min="15110" max="15356" width="9.140625" style="52"/>
    <col min="15357" max="15357" width="57.140625" style="52" customWidth="1"/>
    <col min="15358" max="15358" width="4.7109375" style="52" customWidth="1"/>
    <col min="15359" max="15359" width="5.28515625" style="52" customWidth="1"/>
    <col min="15360" max="15360" width="3.7109375" style="52" customWidth="1"/>
    <col min="15361" max="15361" width="13.5703125" style="52" customWidth="1"/>
    <col min="15362" max="15362" width="7.42578125" style="52" bestFit="1" customWidth="1"/>
    <col min="15363" max="15363" width="10.28515625" style="52" bestFit="1" customWidth="1"/>
    <col min="15364" max="15364" width="8.28515625" style="52" customWidth="1"/>
    <col min="15365" max="15365" width="9.42578125" style="52" bestFit="1" customWidth="1"/>
    <col min="15366" max="15612" width="9.140625" style="52"/>
    <col min="15613" max="15613" width="57.140625" style="52" customWidth="1"/>
    <col min="15614" max="15614" width="4.7109375" style="52" customWidth="1"/>
    <col min="15615" max="15615" width="5.28515625" style="52" customWidth="1"/>
    <col min="15616" max="15616" width="3.7109375" style="52" customWidth="1"/>
    <col min="15617" max="15617" width="13.5703125" style="52" customWidth="1"/>
    <col min="15618" max="15618" width="7.42578125" style="52" bestFit="1" customWidth="1"/>
    <col min="15619" max="15619" width="10.28515625" style="52" bestFit="1" customWidth="1"/>
    <col min="15620" max="15620" width="8.28515625" style="52" customWidth="1"/>
    <col min="15621" max="15621" width="9.42578125" style="52" bestFit="1" customWidth="1"/>
    <col min="15622" max="15868" width="9.140625" style="52"/>
    <col min="15869" max="15869" width="57.140625" style="52" customWidth="1"/>
    <col min="15870" max="15870" width="4.7109375" style="52" customWidth="1"/>
    <col min="15871" max="15871" width="5.28515625" style="52" customWidth="1"/>
    <col min="15872" max="15872" width="3.7109375" style="52" customWidth="1"/>
    <col min="15873" max="15873" width="13.5703125" style="52" customWidth="1"/>
    <col min="15874" max="15874" width="7.42578125" style="52" bestFit="1" customWidth="1"/>
    <col min="15875" max="15875" width="10.28515625" style="52" bestFit="1" customWidth="1"/>
    <col min="15876" max="15876" width="8.28515625" style="52" customWidth="1"/>
    <col min="15877" max="15877" width="9.42578125" style="52" bestFit="1" customWidth="1"/>
    <col min="15878" max="16124" width="9.140625" style="52"/>
    <col min="16125" max="16125" width="57.140625" style="52" customWidth="1"/>
    <col min="16126" max="16126" width="4.7109375" style="52" customWidth="1"/>
    <col min="16127" max="16127" width="5.28515625" style="52" customWidth="1"/>
    <col min="16128" max="16128" width="3.7109375" style="52" customWidth="1"/>
    <col min="16129" max="16129" width="13.5703125" style="52" customWidth="1"/>
    <col min="16130" max="16130" width="7.42578125" style="52" bestFit="1" customWidth="1"/>
    <col min="16131" max="16131" width="10.28515625" style="52" bestFit="1" customWidth="1"/>
    <col min="16132" max="16132" width="8.28515625" style="52" customWidth="1"/>
    <col min="16133" max="16133" width="9.42578125" style="52" bestFit="1" customWidth="1"/>
    <col min="16134" max="16384" width="9.140625" style="52"/>
  </cols>
  <sheetData>
    <row r="1" spans="1:13" ht="12.75" customHeight="1" x14ac:dyDescent="0.2">
      <c r="A1" s="342" t="s">
        <v>580</v>
      </c>
      <c r="B1" s="342"/>
      <c r="C1" s="342"/>
      <c r="D1" s="342"/>
      <c r="E1" s="342"/>
      <c r="F1" s="342"/>
      <c r="G1" s="342"/>
    </row>
    <row r="2" spans="1:13" ht="12.75" customHeight="1" x14ac:dyDescent="0.2">
      <c r="A2" s="342" t="s">
        <v>684</v>
      </c>
      <c r="B2" s="342"/>
      <c r="C2" s="342"/>
      <c r="D2" s="342"/>
      <c r="E2" s="342"/>
      <c r="F2" s="342"/>
      <c r="G2" s="342"/>
    </row>
    <row r="3" spans="1:13" ht="12.75" customHeight="1" x14ac:dyDescent="0.2">
      <c r="A3" s="342" t="s">
        <v>504</v>
      </c>
      <c r="B3" s="342"/>
      <c r="C3" s="342"/>
      <c r="D3" s="342"/>
      <c r="E3" s="342"/>
      <c r="F3" s="342"/>
      <c r="G3" s="342"/>
    </row>
    <row r="4" spans="1:13" ht="12.75" customHeight="1" x14ac:dyDescent="0.2">
      <c r="A4" s="342" t="s">
        <v>505</v>
      </c>
      <c r="B4" s="342"/>
      <c r="C4" s="342"/>
      <c r="D4" s="342"/>
      <c r="E4" s="342"/>
      <c r="F4" s="342"/>
      <c r="G4" s="342"/>
    </row>
    <row r="5" spans="1:13" ht="12.75" customHeight="1" x14ac:dyDescent="0.2">
      <c r="A5" s="342" t="s">
        <v>925</v>
      </c>
      <c r="B5" s="342"/>
      <c r="C5" s="342"/>
      <c r="D5" s="342"/>
      <c r="E5" s="342"/>
      <c r="F5" s="342"/>
      <c r="G5" s="342"/>
    </row>
    <row r="6" spans="1:13" ht="12.75" customHeight="1" x14ac:dyDescent="0.2">
      <c r="A6" s="342" t="s">
        <v>506</v>
      </c>
      <c r="B6" s="342"/>
      <c r="C6" s="342"/>
      <c r="D6" s="342"/>
      <c r="E6" s="342"/>
      <c r="F6" s="342"/>
      <c r="G6" s="342"/>
    </row>
    <row r="7" spans="1:13" ht="12.75" customHeight="1" x14ac:dyDescent="0.2">
      <c r="A7" s="342" t="s">
        <v>505</v>
      </c>
      <c r="B7" s="342"/>
      <c r="C7" s="342"/>
      <c r="D7" s="342"/>
      <c r="E7" s="342"/>
      <c r="F7" s="342"/>
      <c r="G7" s="342"/>
    </row>
    <row r="8" spans="1:13" ht="12.75" customHeight="1" x14ac:dyDescent="0.2">
      <c r="A8" s="342" t="s">
        <v>851</v>
      </c>
      <c r="B8" s="342"/>
      <c r="C8" s="342"/>
      <c r="D8" s="342"/>
      <c r="E8" s="342"/>
      <c r="F8" s="342"/>
      <c r="G8" s="342"/>
    </row>
    <row r="9" spans="1:13" s="179" customFormat="1" ht="28.5" customHeight="1" x14ac:dyDescent="0.2">
      <c r="A9" s="343" t="s">
        <v>850</v>
      </c>
      <c r="B9" s="343"/>
      <c r="C9" s="343"/>
      <c r="D9" s="343"/>
      <c r="E9" s="343"/>
      <c r="H9" s="178"/>
      <c r="I9" s="178"/>
      <c r="J9" s="178"/>
      <c r="K9" s="178"/>
      <c r="L9" s="178"/>
      <c r="M9" s="178"/>
    </row>
    <row r="10" spans="1:13" x14ac:dyDescent="0.2">
      <c r="A10" s="59"/>
      <c r="F10" s="54" t="s">
        <v>99</v>
      </c>
    </row>
    <row r="11" spans="1:13" ht="22.5" x14ac:dyDescent="0.2">
      <c r="A11" s="79" t="s">
        <v>100</v>
      </c>
      <c r="B11" s="67" t="s">
        <v>102</v>
      </c>
      <c r="C11" s="66" t="s">
        <v>103</v>
      </c>
      <c r="D11" s="66" t="s">
        <v>104</v>
      </c>
      <c r="E11" s="67" t="s">
        <v>105</v>
      </c>
      <c r="F11" s="79" t="s">
        <v>524</v>
      </c>
    </row>
    <row r="12" spans="1:13" ht="18.75" customHeight="1" x14ac:dyDescent="0.2">
      <c r="A12" s="61" t="s">
        <v>106</v>
      </c>
      <c r="B12" s="137"/>
      <c r="C12" s="90"/>
      <c r="D12" s="90"/>
      <c r="E12" s="137"/>
      <c r="F12" s="180">
        <f>F13+F130+F143+F181+F295+F320+F470+F530+F538+F682+F702+F719</f>
        <v>553627.79999999993</v>
      </c>
      <c r="G12" s="118"/>
      <c r="H12" s="118"/>
    </row>
    <row r="13" spans="1:13" s="85" customFormat="1" x14ac:dyDescent="0.2">
      <c r="A13" s="93" t="s">
        <v>425</v>
      </c>
      <c r="B13" s="92" t="s">
        <v>112</v>
      </c>
      <c r="C13" s="94" t="s">
        <v>163</v>
      </c>
      <c r="D13" s="94" t="s">
        <v>164</v>
      </c>
      <c r="E13" s="92" t="s">
        <v>165</v>
      </c>
      <c r="F13" s="181">
        <f>F14+F21+F37+F60+F65+F96+F101+F106</f>
        <v>29494.199999999997</v>
      </c>
      <c r="J13" s="52"/>
      <c r="K13" s="52"/>
    </row>
    <row r="14" spans="1:13" s="85" customFormat="1" ht="21" x14ac:dyDescent="0.2">
      <c r="A14" s="93" t="s">
        <v>426</v>
      </c>
      <c r="B14" s="92" t="s">
        <v>112</v>
      </c>
      <c r="C14" s="94" t="s">
        <v>233</v>
      </c>
      <c r="D14" s="94" t="s">
        <v>164</v>
      </c>
      <c r="E14" s="92" t="s">
        <v>165</v>
      </c>
      <c r="F14" s="181">
        <f>F15</f>
        <v>874.8</v>
      </c>
      <c r="J14" s="52"/>
      <c r="K14" s="52"/>
    </row>
    <row r="15" spans="1:13" x14ac:dyDescent="0.2">
      <c r="A15" s="95" t="s">
        <v>427</v>
      </c>
      <c r="B15" s="97" t="s">
        <v>112</v>
      </c>
      <c r="C15" s="99" t="s">
        <v>233</v>
      </c>
      <c r="D15" s="99" t="s">
        <v>428</v>
      </c>
      <c r="E15" s="97" t="s">
        <v>165</v>
      </c>
      <c r="F15" s="182">
        <f>F16</f>
        <v>874.8</v>
      </c>
    </row>
    <row r="16" spans="1:13" ht="22.5" x14ac:dyDescent="0.2">
      <c r="A16" s="105" t="s">
        <v>210</v>
      </c>
      <c r="B16" s="79" t="s">
        <v>112</v>
      </c>
      <c r="C16" s="82" t="s">
        <v>233</v>
      </c>
      <c r="D16" s="82" t="s">
        <v>429</v>
      </c>
      <c r="E16" s="79"/>
      <c r="F16" s="183">
        <f>F17</f>
        <v>874.8</v>
      </c>
    </row>
    <row r="17" spans="1:11" ht="33.75" x14ac:dyDescent="0.2">
      <c r="A17" s="78" t="s">
        <v>125</v>
      </c>
      <c r="B17" s="79" t="s">
        <v>112</v>
      </c>
      <c r="C17" s="82" t="s">
        <v>233</v>
      </c>
      <c r="D17" s="82" t="s">
        <v>429</v>
      </c>
      <c r="E17" s="79" t="s">
        <v>126</v>
      </c>
      <c r="F17" s="183">
        <f>F18</f>
        <v>874.8</v>
      </c>
    </row>
    <row r="18" spans="1:11" x14ac:dyDescent="0.2">
      <c r="A18" s="78" t="s">
        <v>149</v>
      </c>
      <c r="B18" s="79" t="s">
        <v>112</v>
      </c>
      <c r="C18" s="82" t="s">
        <v>233</v>
      </c>
      <c r="D18" s="82" t="s">
        <v>429</v>
      </c>
      <c r="E18" s="79" t="s">
        <v>212</v>
      </c>
      <c r="F18" s="183">
        <f>F19+F20</f>
        <v>874.8</v>
      </c>
    </row>
    <row r="19" spans="1:11" x14ac:dyDescent="0.2">
      <c r="A19" s="105" t="s">
        <v>150</v>
      </c>
      <c r="B19" s="79" t="s">
        <v>112</v>
      </c>
      <c r="C19" s="82" t="s">
        <v>233</v>
      </c>
      <c r="D19" s="82" t="s">
        <v>429</v>
      </c>
      <c r="E19" s="79" t="s">
        <v>213</v>
      </c>
      <c r="F19" s="183">
        <f>'Пр 6 вед'!G745</f>
        <v>671.9</v>
      </c>
    </row>
    <row r="20" spans="1:11" ht="33.75" x14ac:dyDescent="0.2">
      <c r="A20" s="105" t="s">
        <v>151</v>
      </c>
      <c r="B20" s="79" t="s">
        <v>112</v>
      </c>
      <c r="C20" s="82" t="s">
        <v>233</v>
      </c>
      <c r="D20" s="82" t="s">
        <v>429</v>
      </c>
      <c r="E20" s="79">
        <v>129</v>
      </c>
      <c r="F20" s="183">
        <f>'Пр 6 вед'!G746</f>
        <v>202.9</v>
      </c>
    </row>
    <row r="21" spans="1:11" ht="31.5" x14ac:dyDescent="0.2">
      <c r="A21" s="93" t="s">
        <v>430</v>
      </c>
      <c r="B21" s="92" t="s">
        <v>112</v>
      </c>
      <c r="C21" s="94" t="s">
        <v>169</v>
      </c>
      <c r="D21" s="94" t="s">
        <v>164</v>
      </c>
      <c r="E21" s="92" t="s">
        <v>165</v>
      </c>
      <c r="F21" s="181">
        <f>F22</f>
        <v>1297.5</v>
      </c>
    </row>
    <row r="22" spans="1:11" ht="30" customHeight="1" x14ac:dyDescent="0.2">
      <c r="A22" s="95" t="s">
        <v>441</v>
      </c>
      <c r="B22" s="97" t="s">
        <v>112</v>
      </c>
      <c r="C22" s="99" t="s">
        <v>169</v>
      </c>
      <c r="D22" s="99" t="s">
        <v>431</v>
      </c>
      <c r="E22" s="97" t="s">
        <v>165</v>
      </c>
      <c r="F22" s="182">
        <f>F23+F27+F30+F34</f>
        <v>1297.5</v>
      </c>
    </row>
    <row r="23" spans="1:11" ht="19.5" customHeight="1" x14ac:dyDescent="0.2">
      <c r="A23" s="78" t="s">
        <v>125</v>
      </c>
      <c r="B23" s="79" t="s">
        <v>112</v>
      </c>
      <c r="C23" s="82" t="s">
        <v>169</v>
      </c>
      <c r="D23" s="82" t="s">
        <v>432</v>
      </c>
      <c r="E23" s="79" t="s">
        <v>126</v>
      </c>
      <c r="F23" s="183">
        <f>F24</f>
        <v>766.5</v>
      </c>
    </row>
    <row r="24" spans="1:11" ht="14.25" customHeight="1" x14ac:dyDescent="0.2">
      <c r="A24" s="78" t="s">
        <v>149</v>
      </c>
      <c r="B24" s="79" t="s">
        <v>112</v>
      </c>
      <c r="C24" s="82" t="s">
        <v>169</v>
      </c>
      <c r="D24" s="82" t="s">
        <v>432</v>
      </c>
      <c r="E24" s="79" t="s">
        <v>212</v>
      </c>
      <c r="F24" s="183">
        <f>F25+F26</f>
        <v>766.5</v>
      </c>
    </row>
    <row r="25" spans="1:11" x14ac:dyDescent="0.2">
      <c r="A25" s="105" t="s">
        <v>150</v>
      </c>
      <c r="B25" s="79" t="s">
        <v>112</v>
      </c>
      <c r="C25" s="82" t="s">
        <v>169</v>
      </c>
      <c r="D25" s="82" t="s">
        <v>432</v>
      </c>
      <c r="E25" s="79" t="s">
        <v>213</v>
      </c>
      <c r="F25" s="183">
        <f>'Пр 6 вед'!G751</f>
        <v>588.70000000000005</v>
      </c>
    </row>
    <row r="26" spans="1:11" ht="33.75" x14ac:dyDescent="0.2">
      <c r="A26" s="105" t="s">
        <v>151</v>
      </c>
      <c r="B26" s="79" t="s">
        <v>112</v>
      </c>
      <c r="C26" s="82" t="s">
        <v>169</v>
      </c>
      <c r="D26" s="82" t="s">
        <v>432</v>
      </c>
      <c r="E26" s="79">
        <v>129</v>
      </c>
      <c r="F26" s="183">
        <f>'Пр 6 вед'!G752</f>
        <v>177.8</v>
      </c>
    </row>
    <row r="27" spans="1:11" ht="33.75" x14ac:dyDescent="0.2">
      <c r="A27" s="78" t="s">
        <v>125</v>
      </c>
      <c r="B27" s="79" t="s">
        <v>112</v>
      </c>
      <c r="C27" s="82" t="s">
        <v>169</v>
      </c>
      <c r="D27" s="82" t="s">
        <v>433</v>
      </c>
      <c r="E27" s="79">
        <v>100</v>
      </c>
      <c r="F27" s="183">
        <f>F28</f>
        <v>3.6</v>
      </c>
    </row>
    <row r="28" spans="1:11" s="59" customFormat="1" ht="11.25" x14ac:dyDescent="0.2">
      <c r="A28" s="78" t="s">
        <v>149</v>
      </c>
      <c r="B28" s="79" t="s">
        <v>112</v>
      </c>
      <c r="C28" s="82" t="s">
        <v>169</v>
      </c>
      <c r="D28" s="82" t="s">
        <v>433</v>
      </c>
      <c r="E28" s="79">
        <v>120</v>
      </c>
      <c r="F28" s="183">
        <f>F29</f>
        <v>3.6</v>
      </c>
      <c r="G28" s="84"/>
      <c r="H28" s="84"/>
      <c r="I28" s="84"/>
    </row>
    <row r="29" spans="1:11" ht="22.5" x14ac:dyDescent="0.2">
      <c r="A29" s="68" t="s">
        <v>264</v>
      </c>
      <c r="B29" s="79" t="s">
        <v>112</v>
      </c>
      <c r="C29" s="82" t="s">
        <v>169</v>
      </c>
      <c r="D29" s="82" t="s">
        <v>433</v>
      </c>
      <c r="E29" s="79" t="s">
        <v>266</v>
      </c>
      <c r="F29" s="183">
        <f>'Пр 6 вед'!G755</f>
        <v>3.6</v>
      </c>
    </row>
    <row r="30" spans="1:11" x14ac:dyDescent="0.2">
      <c r="A30" s="78" t="s">
        <v>507</v>
      </c>
      <c r="B30" s="79" t="s">
        <v>112</v>
      </c>
      <c r="C30" s="82" t="s">
        <v>169</v>
      </c>
      <c r="D30" s="82" t="s">
        <v>433</v>
      </c>
      <c r="E30" s="79">
        <v>200</v>
      </c>
      <c r="F30" s="183">
        <f>F31</f>
        <v>525.4</v>
      </c>
    </row>
    <row r="31" spans="1:11" s="85" customFormat="1" ht="22.5" x14ac:dyDescent="0.2">
      <c r="A31" s="78" t="s">
        <v>135</v>
      </c>
      <c r="B31" s="79" t="s">
        <v>112</v>
      </c>
      <c r="C31" s="82" t="s">
        <v>169</v>
      </c>
      <c r="D31" s="82" t="s">
        <v>433</v>
      </c>
      <c r="E31" s="79">
        <v>240</v>
      </c>
      <c r="F31" s="183">
        <f>F33+F32</f>
        <v>525.4</v>
      </c>
      <c r="J31" s="52"/>
      <c r="K31" s="52"/>
    </row>
    <row r="32" spans="1:11" s="85" customFormat="1" ht="22.5" x14ac:dyDescent="0.2">
      <c r="A32" s="106" t="s">
        <v>152</v>
      </c>
      <c r="B32" s="79" t="s">
        <v>112</v>
      </c>
      <c r="C32" s="82" t="s">
        <v>169</v>
      </c>
      <c r="D32" s="82" t="s">
        <v>433</v>
      </c>
      <c r="E32" s="79">
        <v>242</v>
      </c>
      <c r="F32" s="183">
        <f>'Пр 6 вед'!G758</f>
        <v>0</v>
      </c>
      <c r="J32" s="52"/>
      <c r="K32" s="52"/>
    </row>
    <row r="33" spans="1:11" s="85" customFormat="1" x14ac:dyDescent="0.2">
      <c r="A33" s="106" t="s">
        <v>681</v>
      </c>
      <c r="B33" s="79" t="s">
        <v>112</v>
      </c>
      <c r="C33" s="82" t="s">
        <v>169</v>
      </c>
      <c r="D33" s="82" t="s">
        <v>433</v>
      </c>
      <c r="E33" s="79" t="s">
        <v>138</v>
      </c>
      <c r="F33" s="183">
        <f>'Пр 6 вед'!G759</f>
        <v>525.4</v>
      </c>
      <c r="J33" s="52"/>
      <c r="K33" s="52"/>
    </row>
    <row r="34" spans="1:11" s="85" customFormat="1" x14ac:dyDescent="0.2">
      <c r="A34" s="106" t="s">
        <v>153</v>
      </c>
      <c r="B34" s="79" t="s">
        <v>112</v>
      </c>
      <c r="C34" s="82" t="s">
        <v>169</v>
      </c>
      <c r="D34" s="82" t="s">
        <v>433</v>
      </c>
      <c r="E34" s="79" t="s">
        <v>215</v>
      </c>
      <c r="F34" s="183">
        <f>F35</f>
        <v>2</v>
      </c>
      <c r="J34" s="52"/>
      <c r="K34" s="52"/>
    </row>
    <row r="35" spans="1:11" s="85" customFormat="1" x14ac:dyDescent="0.2">
      <c r="A35" s="106" t="s">
        <v>154</v>
      </c>
      <c r="B35" s="79" t="s">
        <v>112</v>
      </c>
      <c r="C35" s="82" t="s">
        <v>169</v>
      </c>
      <c r="D35" s="82" t="s">
        <v>433</v>
      </c>
      <c r="E35" s="79" t="s">
        <v>155</v>
      </c>
      <c r="F35" s="183">
        <f>F36</f>
        <v>2</v>
      </c>
      <c r="J35" s="52"/>
      <c r="K35" s="52"/>
    </row>
    <row r="36" spans="1:11" s="85" customFormat="1" x14ac:dyDescent="0.2">
      <c r="A36" s="69" t="s">
        <v>216</v>
      </c>
      <c r="B36" s="79" t="s">
        <v>112</v>
      </c>
      <c r="C36" s="82" t="s">
        <v>169</v>
      </c>
      <c r="D36" s="82" t="s">
        <v>433</v>
      </c>
      <c r="E36" s="79">
        <v>852</v>
      </c>
      <c r="F36" s="183">
        <v>2</v>
      </c>
      <c r="J36" s="52"/>
      <c r="K36" s="52"/>
    </row>
    <row r="37" spans="1:11" s="85" customFormat="1" ht="34.5" customHeight="1" x14ac:dyDescent="0.2">
      <c r="A37" s="93" t="s">
        <v>336</v>
      </c>
      <c r="B37" s="92" t="s">
        <v>112</v>
      </c>
      <c r="C37" s="94" t="s">
        <v>142</v>
      </c>
      <c r="D37" s="94"/>
      <c r="E37" s="92"/>
      <c r="F37" s="181">
        <f>F43+F38</f>
        <v>18865.899999999998</v>
      </c>
      <c r="G37" s="125"/>
      <c r="H37" s="118"/>
      <c r="J37" s="52"/>
      <c r="K37" s="52"/>
    </row>
    <row r="38" spans="1:11" s="85" customFormat="1" x14ac:dyDescent="0.2">
      <c r="A38" s="105" t="s">
        <v>337</v>
      </c>
      <c r="B38" s="79" t="s">
        <v>112</v>
      </c>
      <c r="C38" s="82" t="s">
        <v>142</v>
      </c>
      <c r="D38" s="82" t="s">
        <v>338</v>
      </c>
      <c r="E38" s="79" t="s">
        <v>165</v>
      </c>
      <c r="F38" s="183">
        <f>F39</f>
        <v>860.1</v>
      </c>
      <c r="J38" s="52"/>
      <c r="K38" s="52"/>
    </row>
    <row r="39" spans="1:11" s="85" customFormat="1" ht="33.75" x14ac:dyDescent="0.2">
      <c r="A39" s="78" t="s">
        <v>125</v>
      </c>
      <c r="B39" s="79" t="s">
        <v>112</v>
      </c>
      <c r="C39" s="82" t="s">
        <v>142</v>
      </c>
      <c r="D39" s="82" t="s">
        <v>339</v>
      </c>
      <c r="E39" s="79" t="s">
        <v>126</v>
      </c>
      <c r="F39" s="183">
        <f>SUM(F40)</f>
        <v>860.1</v>
      </c>
      <c r="J39" s="52"/>
      <c r="K39" s="52"/>
    </row>
    <row r="40" spans="1:11" s="85" customFormat="1" x14ac:dyDescent="0.2">
      <c r="A40" s="78" t="s">
        <v>149</v>
      </c>
      <c r="B40" s="79" t="s">
        <v>112</v>
      </c>
      <c r="C40" s="82" t="s">
        <v>142</v>
      </c>
      <c r="D40" s="82" t="s">
        <v>339</v>
      </c>
      <c r="E40" s="79" t="s">
        <v>212</v>
      </c>
      <c r="F40" s="183">
        <f>SUM(F41:F42)</f>
        <v>860.1</v>
      </c>
      <c r="J40" s="52"/>
      <c r="K40" s="52"/>
    </row>
    <row r="41" spans="1:11" s="85" customFormat="1" x14ac:dyDescent="0.2">
      <c r="A41" s="105" t="s">
        <v>150</v>
      </c>
      <c r="B41" s="79" t="s">
        <v>112</v>
      </c>
      <c r="C41" s="82" t="s">
        <v>142</v>
      </c>
      <c r="D41" s="82" t="s">
        <v>339</v>
      </c>
      <c r="E41" s="79" t="s">
        <v>213</v>
      </c>
      <c r="F41" s="183">
        <f>'Пр 6 вед'!G450</f>
        <v>660.6</v>
      </c>
      <c r="J41" s="52"/>
      <c r="K41" s="52"/>
    </row>
    <row r="42" spans="1:11" s="85" customFormat="1" ht="33.75" x14ac:dyDescent="0.2">
      <c r="A42" s="105" t="s">
        <v>151</v>
      </c>
      <c r="B42" s="79" t="s">
        <v>112</v>
      </c>
      <c r="C42" s="82" t="s">
        <v>142</v>
      </c>
      <c r="D42" s="82" t="s">
        <v>339</v>
      </c>
      <c r="E42" s="79">
        <v>129</v>
      </c>
      <c r="F42" s="183">
        <f>'Пр 6 вед'!G451</f>
        <v>199.5</v>
      </c>
      <c r="J42" s="52"/>
      <c r="K42" s="52"/>
    </row>
    <row r="43" spans="1:11" s="85" customFormat="1" ht="22.5" x14ac:dyDescent="0.2">
      <c r="A43" s="78" t="s">
        <v>340</v>
      </c>
      <c r="B43" s="79" t="s">
        <v>112</v>
      </c>
      <c r="C43" s="82" t="s">
        <v>142</v>
      </c>
      <c r="D43" s="82" t="s">
        <v>341</v>
      </c>
      <c r="E43" s="79" t="s">
        <v>165</v>
      </c>
      <c r="F43" s="183">
        <f>F44+F48+F51+F55</f>
        <v>18005.8</v>
      </c>
      <c r="H43" s="118"/>
      <c r="J43" s="52"/>
      <c r="K43" s="52"/>
    </row>
    <row r="44" spans="1:11" s="85" customFormat="1" ht="33.75" x14ac:dyDescent="0.2">
      <c r="A44" s="78" t="s">
        <v>125</v>
      </c>
      <c r="B44" s="79" t="s">
        <v>112</v>
      </c>
      <c r="C44" s="82" t="s">
        <v>142</v>
      </c>
      <c r="D44" s="82" t="s">
        <v>342</v>
      </c>
      <c r="E44" s="79" t="s">
        <v>126</v>
      </c>
      <c r="F44" s="183">
        <f>F45</f>
        <v>15228.7</v>
      </c>
      <c r="J44" s="52"/>
      <c r="K44" s="52"/>
    </row>
    <row r="45" spans="1:11" s="85" customFormat="1" x14ac:dyDescent="0.2">
      <c r="A45" s="78" t="s">
        <v>149</v>
      </c>
      <c r="B45" s="79" t="s">
        <v>112</v>
      </c>
      <c r="C45" s="82" t="s">
        <v>142</v>
      </c>
      <c r="D45" s="82" t="s">
        <v>342</v>
      </c>
      <c r="E45" s="79" t="s">
        <v>212</v>
      </c>
      <c r="F45" s="183">
        <f>F46+F47</f>
        <v>15228.7</v>
      </c>
      <c r="J45" s="52"/>
      <c r="K45" s="52"/>
    </row>
    <row r="46" spans="1:11" s="85" customFormat="1" ht="14.25" customHeight="1" x14ac:dyDescent="0.2">
      <c r="A46" s="105" t="s">
        <v>150</v>
      </c>
      <c r="B46" s="79" t="s">
        <v>112</v>
      </c>
      <c r="C46" s="82" t="s">
        <v>142</v>
      </c>
      <c r="D46" s="82" t="s">
        <v>342</v>
      </c>
      <c r="E46" s="79" t="s">
        <v>213</v>
      </c>
      <c r="F46" s="183">
        <f>'Пр 6 вед'!G455</f>
        <v>11696.400000000001</v>
      </c>
      <c r="J46" s="52"/>
      <c r="K46" s="52"/>
    </row>
    <row r="47" spans="1:11" s="85" customFormat="1" ht="33.75" x14ac:dyDescent="0.2">
      <c r="A47" s="105" t="s">
        <v>151</v>
      </c>
      <c r="B47" s="79" t="s">
        <v>112</v>
      </c>
      <c r="C47" s="82" t="s">
        <v>142</v>
      </c>
      <c r="D47" s="82" t="s">
        <v>342</v>
      </c>
      <c r="E47" s="79">
        <v>129</v>
      </c>
      <c r="F47" s="183">
        <f>'Пр 6 вед'!G456</f>
        <v>3532.3</v>
      </c>
      <c r="J47" s="52"/>
      <c r="K47" s="52"/>
    </row>
    <row r="48" spans="1:11" s="85" customFormat="1" ht="33.75" x14ac:dyDescent="0.2">
      <c r="A48" s="78" t="s">
        <v>125</v>
      </c>
      <c r="B48" s="79" t="s">
        <v>112</v>
      </c>
      <c r="C48" s="82" t="s">
        <v>142</v>
      </c>
      <c r="D48" s="82" t="s">
        <v>343</v>
      </c>
      <c r="E48" s="79">
        <v>100</v>
      </c>
      <c r="F48" s="183">
        <f>F49</f>
        <v>0</v>
      </c>
      <c r="J48" s="52"/>
      <c r="K48" s="52"/>
    </row>
    <row r="49" spans="1:11" s="85" customFormat="1" x14ac:dyDescent="0.2">
      <c r="A49" s="78" t="s">
        <v>149</v>
      </c>
      <c r="B49" s="79" t="s">
        <v>112</v>
      </c>
      <c r="C49" s="82" t="s">
        <v>142</v>
      </c>
      <c r="D49" s="82" t="s">
        <v>343</v>
      </c>
      <c r="E49" s="79">
        <v>120</v>
      </c>
      <c r="F49" s="183">
        <f>F50</f>
        <v>0</v>
      </c>
      <c r="J49" s="52"/>
      <c r="K49" s="52"/>
    </row>
    <row r="50" spans="1:11" s="85" customFormat="1" ht="22.5" x14ac:dyDescent="0.2">
      <c r="A50" s="105" t="s">
        <v>264</v>
      </c>
      <c r="B50" s="79" t="s">
        <v>112</v>
      </c>
      <c r="C50" s="82" t="s">
        <v>142</v>
      </c>
      <c r="D50" s="82" t="s">
        <v>343</v>
      </c>
      <c r="E50" s="79">
        <v>122</v>
      </c>
      <c r="F50" s="183">
        <v>0</v>
      </c>
      <c r="J50" s="52"/>
      <c r="K50" s="52"/>
    </row>
    <row r="51" spans="1:11" s="85" customFormat="1" x14ac:dyDescent="0.2">
      <c r="A51" s="78" t="s">
        <v>507</v>
      </c>
      <c r="B51" s="79" t="s">
        <v>112</v>
      </c>
      <c r="C51" s="82" t="s">
        <v>142</v>
      </c>
      <c r="D51" s="82" t="s">
        <v>343</v>
      </c>
      <c r="E51" s="79" t="s">
        <v>134</v>
      </c>
      <c r="F51" s="183">
        <f>F52</f>
        <v>2718.3</v>
      </c>
      <c r="J51" s="52"/>
      <c r="K51" s="52"/>
    </row>
    <row r="52" spans="1:11" s="85" customFormat="1" ht="22.5" x14ac:dyDescent="0.2">
      <c r="A52" s="78" t="s">
        <v>135</v>
      </c>
      <c r="B52" s="79" t="s">
        <v>112</v>
      </c>
      <c r="C52" s="82" t="s">
        <v>142</v>
      </c>
      <c r="D52" s="82" t="s">
        <v>343</v>
      </c>
      <c r="E52" s="79" t="s">
        <v>136</v>
      </c>
      <c r="F52" s="183">
        <f>F54+F53</f>
        <v>2718.3</v>
      </c>
      <c r="J52" s="52"/>
      <c r="K52" s="52"/>
    </row>
    <row r="53" spans="1:11" s="85" customFormat="1" ht="22.5" x14ac:dyDescent="0.2">
      <c r="A53" s="106" t="s">
        <v>152</v>
      </c>
      <c r="B53" s="79" t="s">
        <v>112</v>
      </c>
      <c r="C53" s="82" t="s">
        <v>142</v>
      </c>
      <c r="D53" s="82" t="s">
        <v>343</v>
      </c>
      <c r="E53" s="79">
        <v>242</v>
      </c>
      <c r="F53" s="183">
        <f>'Пр 6 вед'!G462</f>
        <v>201</v>
      </c>
      <c r="J53" s="52"/>
      <c r="K53" s="52"/>
    </row>
    <row r="54" spans="1:11" s="85" customFormat="1" x14ac:dyDescent="0.2">
      <c r="A54" s="106" t="s">
        <v>681</v>
      </c>
      <c r="B54" s="79" t="s">
        <v>112</v>
      </c>
      <c r="C54" s="82" t="s">
        <v>142</v>
      </c>
      <c r="D54" s="82" t="s">
        <v>343</v>
      </c>
      <c r="E54" s="79" t="s">
        <v>138</v>
      </c>
      <c r="F54" s="183">
        <f>'Пр 6 вед'!G463</f>
        <v>2517.3000000000002</v>
      </c>
      <c r="J54" s="52"/>
      <c r="K54" s="52"/>
    </row>
    <row r="55" spans="1:11" s="85" customFormat="1" x14ac:dyDescent="0.2">
      <c r="A55" s="106" t="s">
        <v>153</v>
      </c>
      <c r="B55" s="79" t="s">
        <v>112</v>
      </c>
      <c r="C55" s="82" t="s">
        <v>142</v>
      </c>
      <c r="D55" s="82" t="s">
        <v>343</v>
      </c>
      <c r="E55" s="79" t="s">
        <v>215</v>
      </c>
      <c r="F55" s="183">
        <f>F56</f>
        <v>58.8</v>
      </c>
      <c r="J55" s="52"/>
      <c r="K55" s="52"/>
    </row>
    <row r="56" spans="1:11" s="85" customFormat="1" x14ac:dyDescent="0.2">
      <c r="A56" s="106" t="s">
        <v>154</v>
      </c>
      <c r="B56" s="79" t="s">
        <v>112</v>
      </c>
      <c r="C56" s="82" t="s">
        <v>142</v>
      </c>
      <c r="D56" s="82" t="s">
        <v>343</v>
      </c>
      <c r="E56" s="79" t="s">
        <v>155</v>
      </c>
      <c r="F56" s="183">
        <f>F57+F58+F59</f>
        <v>58.8</v>
      </c>
      <c r="J56" s="52"/>
      <c r="K56" s="52"/>
    </row>
    <row r="57" spans="1:11" s="85" customFormat="1" x14ac:dyDescent="0.2">
      <c r="A57" s="73" t="s">
        <v>156</v>
      </c>
      <c r="B57" s="79" t="s">
        <v>112</v>
      </c>
      <c r="C57" s="82" t="s">
        <v>142</v>
      </c>
      <c r="D57" s="82" t="s">
        <v>343</v>
      </c>
      <c r="E57" s="79" t="s">
        <v>157</v>
      </c>
      <c r="F57" s="183">
        <f>'Пр 6 вед'!G466</f>
        <v>52.8</v>
      </c>
      <c r="J57" s="52"/>
      <c r="K57" s="52"/>
    </row>
    <row r="58" spans="1:11" s="85" customFormat="1" x14ac:dyDescent="0.2">
      <c r="A58" s="69" t="s">
        <v>216</v>
      </c>
      <c r="B58" s="79" t="s">
        <v>112</v>
      </c>
      <c r="C58" s="82" t="s">
        <v>142</v>
      </c>
      <c r="D58" s="82" t="s">
        <v>343</v>
      </c>
      <c r="E58" s="79">
        <v>852</v>
      </c>
      <c r="F58" s="183">
        <f>'Пр 6 вед'!G467</f>
        <v>6</v>
      </c>
      <c r="J58" s="52"/>
      <c r="K58" s="52"/>
    </row>
    <row r="59" spans="1:11" s="85" customFormat="1" x14ac:dyDescent="0.2">
      <c r="A59" s="69" t="s">
        <v>469</v>
      </c>
      <c r="B59" s="79" t="s">
        <v>112</v>
      </c>
      <c r="C59" s="82" t="s">
        <v>142</v>
      </c>
      <c r="D59" s="82" t="s">
        <v>343</v>
      </c>
      <c r="E59" s="79">
        <v>853</v>
      </c>
      <c r="F59" s="183">
        <f>'Пр 6 вед'!G468</f>
        <v>0</v>
      </c>
      <c r="J59" s="52"/>
      <c r="K59" s="52"/>
    </row>
    <row r="60" spans="1:11" s="85" customFormat="1" x14ac:dyDescent="0.2">
      <c r="A60" s="61" t="s">
        <v>472</v>
      </c>
      <c r="B60" s="91" t="s">
        <v>112</v>
      </c>
      <c r="C60" s="89" t="s">
        <v>258</v>
      </c>
      <c r="D60" s="89"/>
      <c r="E60" s="91"/>
      <c r="F60" s="181">
        <f>F61</f>
        <v>24.6</v>
      </c>
      <c r="J60" s="52"/>
      <c r="K60" s="52"/>
    </row>
    <row r="61" spans="1:11" s="85" customFormat="1" ht="33.75" x14ac:dyDescent="0.2">
      <c r="A61" s="241" t="s">
        <v>513</v>
      </c>
      <c r="B61" s="67" t="s">
        <v>112</v>
      </c>
      <c r="C61" s="66" t="s">
        <v>258</v>
      </c>
      <c r="D61" s="66" t="s">
        <v>473</v>
      </c>
      <c r="E61" s="67"/>
      <c r="F61" s="183">
        <f>F62</f>
        <v>24.6</v>
      </c>
      <c r="J61" s="52"/>
      <c r="K61" s="52"/>
    </row>
    <row r="62" spans="1:11" s="85" customFormat="1" x14ac:dyDescent="0.2">
      <c r="A62" s="78" t="s">
        <v>507</v>
      </c>
      <c r="B62" s="67" t="s">
        <v>112</v>
      </c>
      <c r="C62" s="66" t="s">
        <v>258</v>
      </c>
      <c r="D62" s="66" t="s">
        <v>473</v>
      </c>
      <c r="E62" s="67" t="s">
        <v>134</v>
      </c>
      <c r="F62" s="183">
        <f>F63</f>
        <v>24.6</v>
      </c>
      <c r="J62" s="52"/>
      <c r="K62" s="52"/>
    </row>
    <row r="63" spans="1:11" s="85" customFormat="1" ht="22.5" x14ac:dyDescent="0.2">
      <c r="A63" s="78" t="s">
        <v>135</v>
      </c>
      <c r="B63" s="67" t="s">
        <v>112</v>
      </c>
      <c r="C63" s="66" t="s">
        <v>258</v>
      </c>
      <c r="D63" s="66" t="s">
        <v>473</v>
      </c>
      <c r="E63" s="67" t="s">
        <v>136</v>
      </c>
      <c r="F63" s="183">
        <f>F64</f>
        <v>24.6</v>
      </c>
      <c r="J63" s="52"/>
      <c r="K63" s="52"/>
    </row>
    <row r="64" spans="1:11" s="85" customFormat="1" x14ac:dyDescent="0.2">
      <c r="A64" s="106" t="s">
        <v>681</v>
      </c>
      <c r="B64" s="67" t="s">
        <v>112</v>
      </c>
      <c r="C64" s="66" t="s">
        <v>258</v>
      </c>
      <c r="D64" s="66" t="s">
        <v>473</v>
      </c>
      <c r="E64" s="67" t="s">
        <v>138</v>
      </c>
      <c r="F64" s="183">
        <f>'Пр 6 вед'!G473</f>
        <v>24.6</v>
      </c>
      <c r="J64" s="52"/>
      <c r="K64" s="52"/>
    </row>
    <row r="65" spans="1:11" s="85" customFormat="1" ht="21" x14ac:dyDescent="0.2">
      <c r="A65" s="93" t="s">
        <v>291</v>
      </c>
      <c r="B65" s="92" t="s">
        <v>112</v>
      </c>
      <c r="C65" s="94" t="s">
        <v>202</v>
      </c>
      <c r="D65" s="94" t="s">
        <v>164</v>
      </c>
      <c r="E65" s="92" t="s">
        <v>165</v>
      </c>
      <c r="F65" s="181">
        <f>F66+F84</f>
        <v>7143.5</v>
      </c>
      <c r="J65" s="52"/>
      <c r="K65" s="52"/>
    </row>
    <row r="66" spans="1:11" s="85" customFormat="1" ht="22.5" x14ac:dyDescent="0.2">
      <c r="A66" s="78" t="s">
        <v>722</v>
      </c>
      <c r="B66" s="79" t="s">
        <v>112</v>
      </c>
      <c r="C66" s="82" t="s">
        <v>202</v>
      </c>
      <c r="D66" s="82" t="s">
        <v>292</v>
      </c>
      <c r="E66" s="79" t="s">
        <v>165</v>
      </c>
      <c r="F66" s="183">
        <f>F67</f>
        <v>5410.6</v>
      </c>
      <c r="J66" s="52"/>
      <c r="K66" s="52"/>
    </row>
    <row r="67" spans="1:11" s="85" customFormat="1" ht="33.75" x14ac:dyDescent="0.2">
      <c r="A67" s="78" t="s">
        <v>700</v>
      </c>
      <c r="B67" s="79" t="s">
        <v>112</v>
      </c>
      <c r="C67" s="82" t="s">
        <v>202</v>
      </c>
      <c r="D67" s="82" t="s">
        <v>293</v>
      </c>
      <c r="E67" s="79" t="s">
        <v>165</v>
      </c>
      <c r="F67" s="183">
        <f>F68</f>
        <v>5410.6</v>
      </c>
      <c r="J67" s="52"/>
      <c r="K67" s="52"/>
    </row>
    <row r="68" spans="1:11" s="85" customFormat="1" ht="22.5" x14ac:dyDescent="0.2">
      <c r="A68" s="78" t="s">
        <v>294</v>
      </c>
      <c r="B68" s="79" t="s">
        <v>112</v>
      </c>
      <c r="C68" s="82" t="s">
        <v>202</v>
      </c>
      <c r="D68" s="82" t="s">
        <v>295</v>
      </c>
      <c r="E68" s="79"/>
      <c r="F68" s="183">
        <f>F69+F73+F76+F80</f>
        <v>5410.6</v>
      </c>
      <c r="J68" s="52"/>
      <c r="K68" s="52"/>
    </row>
    <row r="69" spans="1:11" s="85" customFormat="1" ht="33.75" x14ac:dyDescent="0.2">
      <c r="A69" s="78" t="s">
        <v>125</v>
      </c>
      <c r="B69" s="79" t="s">
        <v>112</v>
      </c>
      <c r="C69" s="82" t="s">
        <v>202</v>
      </c>
      <c r="D69" s="82" t="s">
        <v>296</v>
      </c>
      <c r="E69" s="79" t="s">
        <v>126</v>
      </c>
      <c r="F69" s="183">
        <f>F70</f>
        <v>4708.6000000000004</v>
      </c>
      <c r="J69" s="52"/>
      <c r="K69" s="52"/>
    </row>
    <row r="70" spans="1:11" s="85" customFormat="1" x14ac:dyDescent="0.2">
      <c r="A70" s="78" t="s">
        <v>149</v>
      </c>
      <c r="B70" s="79" t="s">
        <v>112</v>
      </c>
      <c r="C70" s="82" t="s">
        <v>202</v>
      </c>
      <c r="D70" s="82" t="s">
        <v>297</v>
      </c>
      <c r="E70" s="79" t="s">
        <v>212</v>
      </c>
      <c r="F70" s="183">
        <f>F71+F72</f>
        <v>4708.6000000000004</v>
      </c>
      <c r="J70" s="52"/>
      <c r="K70" s="52"/>
    </row>
    <row r="71" spans="1:11" s="85" customFormat="1" x14ac:dyDescent="0.2">
      <c r="A71" s="105" t="s">
        <v>150</v>
      </c>
      <c r="B71" s="79" t="s">
        <v>112</v>
      </c>
      <c r="C71" s="82" t="s">
        <v>202</v>
      </c>
      <c r="D71" s="82" t="s">
        <v>297</v>
      </c>
      <c r="E71" s="79" t="s">
        <v>213</v>
      </c>
      <c r="F71" s="183">
        <f>'Пр 6 вед'!G396</f>
        <v>3616.5</v>
      </c>
      <c r="J71" s="52"/>
      <c r="K71" s="52"/>
    </row>
    <row r="72" spans="1:11" s="85" customFormat="1" ht="33.75" x14ac:dyDescent="0.2">
      <c r="A72" s="105" t="s">
        <v>151</v>
      </c>
      <c r="B72" s="79" t="s">
        <v>112</v>
      </c>
      <c r="C72" s="82" t="s">
        <v>202</v>
      </c>
      <c r="D72" s="82" t="s">
        <v>297</v>
      </c>
      <c r="E72" s="79">
        <v>129</v>
      </c>
      <c r="F72" s="183">
        <f>'Пр 6 вед'!G397</f>
        <v>1092.0999999999999</v>
      </c>
      <c r="J72" s="52"/>
      <c r="K72" s="52"/>
    </row>
    <row r="73" spans="1:11" s="85" customFormat="1" ht="33.75" x14ac:dyDescent="0.2">
      <c r="A73" s="78" t="s">
        <v>125</v>
      </c>
      <c r="B73" s="79" t="s">
        <v>112</v>
      </c>
      <c r="C73" s="82" t="s">
        <v>202</v>
      </c>
      <c r="D73" s="82" t="s">
        <v>298</v>
      </c>
      <c r="E73" s="79">
        <v>100</v>
      </c>
      <c r="F73" s="183">
        <f>F74</f>
        <v>15.2</v>
      </c>
      <c r="J73" s="52"/>
      <c r="K73" s="52"/>
    </row>
    <row r="74" spans="1:11" s="85" customFormat="1" x14ac:dyDescent="0.2">
      <c r="A74" s="78" t="s">
        <v>149</v>
      </c>
      <c r="B74" s="79" t="s">
        <v>112</v>
      </c>
      <c r="C74" s="82" t="s">
        <v>202</v>
      </c>
      <c r="D74" s="82" t="s">
        <v>298</v>
      </c>
      <c r="E74" s="79">
        <v>120</v>
      </c>
      <c r="F74" s="183">
        <f>F75</f>
        <v>15.2</v>
      </c>
      <c r="J74" s="52"/>
      <c r="K74" s="52"/>
    </row>
    <row r="75" spans="1:11" s="85" customFormat="1" ht="22.5" x14ac:dyDescent="0.2">
      <c r="A75" s="68" t="s">
        <v>264</v>
      </c>
      <c r="B75" s="79" t="s">
        <v>112</v>
      </c>
      <c r="C75" s="82" t="s">
        <v>202</v>
      </c>
      <c r="D75" s="82" t="s">
        <v>298</v>
      </c>
      <c r="E75" s="79" t="s">
        <v>266</v>
      </c>
      <c r="F75" s="183">
        <f>'Пр 6 вед'!G400</f>
        <v>15.2</v>
      </c>
      <c r="J75" s="52"/>
      <c r="K75" s="52"/>
    </row>
    <row r="76" spans="1:11" x14ac:dyDescent="0.2">
      <c r="A76" s="78" t="s">
        <v>507</v>
      </c>
      <c r="B76" s="79" t="s">
        <v>112</v>
      </c>
      <c r="C76" s="82" t="s">
        <v>202</v>
      </c>
      <c r="D76" s="82" t="s">
        <v>298</v>
      </c>
      <c r="E76" s="79" t="s">
        <v>134</v>
      </c>
      <c r="F76" s="183">
        <f>F77</f>
        <v>681</v>
      </c>
    </row>
    <row r="77" spans="1:11" ht="22.5" x14ac:dyDescent="0.2">
      <c r="A77" s="78" t="s">
        <v>135</v>
      </c>
      <c r="B77" s="79" t="s">
        <v>112</v>
      </c>
      <c r="C77" s="82" t="s">
        <v>202</v>
      </c>
      <c r="D77" s="82" t="s">
        <v>298</v>
      </c>
      <c r="E77" s="79" t="s">
        <v>136</v>
      </c>
      <c r="F77" s="183">
        <f>F79+F78</f>
        <v>681</v>
      </c>
    </row>
    <row r="78" spans="1:11" ht="22.5" x14ac:dyDescent="0.2">
      <c r="A78" s="106" t="s">
        <v>152</v>
      </c>
      <c r="B78" s="79" t="s">
        <v>112</v>
      </c>
      <c r="C78" s="82" t="s">
        <v>202</v>
      </c>
      <c r="D78" s="82" t="s">
        <v>298</v>
      </c>
      <c r="E78" s="79">
        <v>242</v>
      </c>
      <c r="F78" s="183">
        <f>'Пр 6 вед'!G403</f>
        <v>497.5</v>
      </c>
    </row>
    <row r="79" spans="1:11" x14ac:dyDescent="0.2">
      <c r="A79" s="106" t="s">
        <v>681</v>
      </c>
      <c r="B79" s="79" t="s">
        <v>112</v>
      </c>
      <c r="C79" s="82" t="s">
        <v>202</v>
      </c>
      <c r="D79" s="82" t="s">
        <v>298</v>
      </c>
      <c r="E79" s="79" t="s">
        <v>138</v>
      </c>
      <c r="F79" s="183">
        <f>'Пр 6 вед'!G404</f>
        <v>183.5</v>
      </c>
    </row>
    <row r="80" spans="1:11" x14ac:dyDescent="0.2">
      <c r="A80" s="106" t="s">
        <v>153</v>
      </c>
      <c r="B80" s="79" t="s">
        <v>112</v>
      </c>
      <c r="C80" s="82" t="s">
        <v>202</v>
      </c>
      <c r="D80" s="82" t="s">
        <v>298</v>
      </c>
      <c r="E80" s="79" t="s">
        <v>215</v>
      </c>
      <c r="F80" s="183">
        <f>F81</f>
        <v>5.8</v>
      </c>
    </row>
    <row r="81" spans="1:11" x14ac:dyDescent="0.2">
      <c r="A81" s="106" t="s">
        <v>154</v>
      </c>
      <c r="B81" s="79" t="s">
        <v>112</v>
      </c>
      <c r="C81" s="82" t="s">
        <v>202</v>
      </c>
      <c r="D81" s="82" t="s">
        <v>298</v>
      </c>
      <c r="E81" s="79" t="s">
        <v>155</v>
      </c>
      <c r="F81" s="183">
        <f>F82+F83</f>
        <v>5.8</v>
      </c>
    </row>
    <row r="82" spans="1:11" x14ac:dyDescent="0.2">
      <c r="A82" s="69" t="s">
        <v>216</v>
      </c>
      <c r="B82" s="79" t="s">
        <v>112</v>
      </c>
      <c r="C82" s="82" t="s">
        <v>202</v>
      </c>
      <c r="D82" s="82" t="s">
        <v>298</v>
      </c>
      <c r="E82" s="79" t="s">
        <v>236</v>
      </c>
      <c r="F82" s="183">
        <f>'Пр 6 вед'!G407</f>
        <v>3</v>
      </c>
    </row>
    <row r="83" spans="1:11" x14ac:dyDescent="0.2">
      <c r="A83" s="69" t="s">
        <v>469</v>
      </c>
      <c r="B83" s="79" t="s">
        <v>112</v>
      </c>
      <c r="C83" s="82" t="s">
        <v>202</v>
      </c>
      <c r="D83" s="82" t="s">
        <v>298</v>
      </c>
      <c r="E83" s="79">
        <v>853</v>
      </c>
      <c r="F83" s="183">
        <f>'Пр 6 вед'!G408</f>
        <v>2.8</v>
      </c>
    </row>
    <row r="84" spans="1:11" s="85" customFormat="1" x14ac:dyDescent="0.2">
      <c r="A84" s="104" t="s">
        <v>436</v>
      </c>
      <c r="B84" s="97" t="s">
        <v>112</v>
      </c>
      <c r="C84" s="99" t="s">
        <v>202</v>
      </c>
      <c r="D84" s="99" t="s">
        <v>437</v>
      </c>
      <c r="E84" s="97" t="s">
        <v>165</v>
      </c>
      <c r="F84" s="182">
        <f>F85+F89+F92</f>
        <v>1732.9</v>
      </c>
      <c r="J84" s="52"/>
      <c r="K84" s="52"/>
    </row>
    <row r="85" spans="1:11" s="85" customFormat="1" ht="33.75" x14ac:dyDescent="0.2">
      <c r="A85" s="78" t="s">
        <v>125</v>
      </c>
      <c r="B85" s="79" t="s">
        <v>112</v>
      </c>
      <c r="C85" s="82" t="s">
        <v>202</v>
      </c>
      <c r="D85" s="82" t="s">
        <v>438</v>
      </c>
      <c r="E85" s="79" t="s">
        <v>126</v>
      </c>
      <c r="F85" s="183">
        <f>F86</f>
        <v>1632.9</v>
      </c>
      <c r="J85" s="52"/>
      <c r="K85" s="52"/>
    </row>
    <row r="86" spans="1:11" s="85" customFormat="1" x14ac:dyDescent="0.2">
      <c r="A86" s="78" t="s">
        <v>149</v>
      </c>
      <c r="B86" s="79" t="s">
        <v>112</v>
      </c>
      <c r="C86" s="82" t="s">
        <v>202</v>
      </c>
      <c r="D86" s="82" t="s">
        <v>438</v>
      </c>
      <c r="E86" s="79" t="s">
        <v>212</v>
      </c>
      <c r="F86" s="183">
        <f>F87+F88</f>
        <v>1632.9</v>
      </c>
      <c r="J86" s="52"/>
      <c r="K86" s="52"/>
    </row>
    <row r="87" spans="1:11" s="85" customFormat="1" x14ac:dyDescent="0.2">
      <c r="A87" s="105" t="s">
        <v>150</v>
      </c>
      <c r="B87" s="79" t="s">
        <v>112</v>
      </c>
      <c r="C87" s="82" t="s">
        <v>202</v>
      </c>
      <c r="D87" s="82" t="s">
        <v>438</v>
      </c>
      <c r="E87" s="79" t="s">
        <v>213</v>
      </c>
      <c r="F87" s="183">
        <f>'Пр 6 вед'!G769</f>
        <v>1254.2</v>
      </c>
      <c r="J87" s="52"/>
      <c r="K87" s="52"/>
    </row>
    <row r="88" spans="1:11" s="85" customFormat="1" ht="33.75" x14ac:dyDescent="0.2">
      <c r="A88" s="105" t="s">
        <v>151</v>
      </c>
      <c r="B88" s="79" t="s">
        <v>112</v>
      </c>
      <c r="C88" s="82" t="s">
        <v>202</v>
      </c>
      <c r="D88" s="82" t="s">
        <v>438</v>
      </c>
      <c r="E88" s="79">
        <v>129</v>
      </c>
      <c r="F88" s="183">
        <f>'Пр 6 вед'!G770</f>
        <v>378.7</v>
      </c>
      <c r="J88" s="52"/>
      <c r="K88" s="52"/>
    </row>
    <row r="89" spans="1:11" s="85" customFormat="1" ht="33.75" x14ac:dyDescent="0.2">
      <c r="A89" s="78" t="s">
        <v>125</v>
      </c>
      <c r="B89" s="79" t="s">
        <v>112</v>
      </c>
      <c r="C89" s="82" t="s">
        <v>202</v>
      </c>
      <c r="D89" s="82" t="s">
        <v>439</v>
      </c>
      <c r="E89" s="79">
        <v>100</v>
      </c>
      <c r="F89" s="183">
        <f>F90</f>
        <v>22</v>
      </c>
      <c r="J89" s="52"/>
      <c r="K89" s="52"/>
    </row>
    <row r="90" spans="1:11" s="85" customFormat="1" x14ac:dyDescent="0.2">
      <c r="A90" s="78" t="s">
        <v>149</v>
      </c>
      <c r="B90" s="79" t="s">
        <v>112</v>
      </c>
      <c r="C90" s="82" t="s">
        <v>202</v>
      </c>
      <c r="D90" s="82" t="s">
        <v>439</v>
      </c>
      <c r="E90" s="79">
        <v>120</v>
      </c>
      <c r="F90" s="183">
        <f>F91</f>
        <v>22</v>
      </c>
      <c r="J90" s="52"/>
      <c r="K90" s="52"/>
    </row>
    <row r="91" spans="1:11" ht="22.5" x14ac:dyDescent="0.2">
      <c r="A91" s="68" t="s">
        <v>264</v>
      </c>
      <c r="B91" s="79" t="s">
        <v>112</v>
      </c>
      <c r="C91" s="82" t="s">
        <v>202</v>
      </c>
      <c r="D91" s="82" t="s">
        <v>439</v>
      </c>
      <c r="E91" s="79">
        <v>122</v>
      </c>
      <c r="F91" s="183">
        <f>'Пр 6 вед'!G773</f>
        <v>22</v>
      </c>
    </row>
    <row r="92" spans="1:11" x14ac:dyDescent="0.2">
      <c r="A92" s="78" t="s">
        <v>507</v>
      </c>
      <c r="B92" s="79" t="s">
        <v>112</v>
      </c>
      <c r="C92" s="82" t="s">
        <v>202</v>
      </c>
      <c r="D92" s="82" t="s">
        <v>439</v>
      </c>
      <c r="E92" s="79" t="s">
        <v>134</v>
      </c>
      <c r="F92" s="183">
        <f>F93</f>
        <v>78</v>
      </c>
    </row>
    <row r="93" spans="1:11" ht="22.5" x14ac:dyDescent="0.2">
      <c r="A93" s="106" t="s">
        <v>135</v>
      </c>
      <c r="B93" s="79" t="s">
        <v>112</v>
      </c>
      <c r="C93" s="82" t="s">
        <v>202</v>
      </c>
      <c r="D93" s="82" t="s">
        <v>439</v>
      </c>
      <c r="E93" s="79" t="s">
        <v>136</v>
      </c>
      <c r="F93" s="183">
        <f>F95+F94</f>
        <v>78</v>
      </c>
    </row>
    <row r="94" spans="1:11" ht="22.5" x14ac:dyDescent="0.2">
      <c r="A94" s="106" t="s">
        <v>152</v>
      </c>
      <c r="B94" s="79" t="s">
        <v>112</v>
      </c>
      <c r="C94" s="82" t="s">
        <v>202</v>
      </c>
      <c r="D94" s="82" t="s">
        <v>439</v>
      </c>
      <c r="E94" s="79">
        <v>242</v>
      </c>
      <c r="F94" s="183">
        <f>'Пр 6 вед'!G776</f>
        <v>48.5</v>
      </c>
    </row>
    <row r="95" spans="1:11" x14ac:dyDescent="0.2">
      <c r="A95" s="106" t="s">
        <v>681</v>
      </c>
      <c r="B95" s="79" t="s">
        <v>112</v>
      </c>
      <c r="C95" s="82" t="s">
        <v>202</v>
      </c>
      <c r="D95" s="82" t="s">
        <v>439</v>
      </c>
      <c r="E95" s="79" t="s">
        <v>138</v>
      </c>
      <c r="F95" s="183">
        <f>'Пр 6 вед'!G777</f>
        <v>29.5</v>
      </c>
    </row>
    <row r="96" spans="1:11" s="85" customFormat="1" x14ac:dyDescent="0.2">
      <c r="A96" s="134" t="s">
        <v>765</v>
      </c>
      <c r="B96" s="92" t="s">
        <v>112</v>
      </c>
      <c r="C96" s="94" t="s">
        <v>222</v>
      </c>
      <c r="D96" s="82"/>
      <c r="E96" s="67"/>
      <c r="F96" s="183">
        <f>F97</f>
        <v>499.2</v>
      </c>
      <c r="J96" s="52"/>
      <c r="K96" s="52"/>
    </row>
    <row r="97" spans="1:11" s="85" customFormat="1" x14ac:dyDescent="0.2">
      <c r="A97" s="78" t="s">
        <v>507</v>
      </c>
      <c r="B97" s="79" t="s">
        <v>112</v>
      </c>
      <c r="C97" s="82" t="s">
        <v>222</v>
      </c>
      <c r="D97" s="82" t="s">
        <v>823</v>
      </c>
      <c r="E97" s="67" t="s">
        <v>134</v>
      </c>
      <c r="F97" s="183">
        <f>F98</f>
        <v>499.2</v>
      </c>
      <c r="J97" s="52"/>
      <c r="K97" s="52"/>
    </row>
    <row r="98" spans="1:11" s="85" customFormat="1" ht="22.5" x14ac:dyDescent="0.2">
      <c r="A98" s="78" t="s">
        <v>135</v>
      </c>
      <c r="B98" s="79" t="s">
        <v>112</v>
      </c>
      <c r="C98" s="82" t="s">
        <v>222</v>
      </c>
      <c r="D98" s="82" t="s">
        <v>823</v>
      </c>
      <c r="E98" s="67" t="s">
        <v>136</v>
      </c>
      <c r="F98" s="183">
        <f>F100+F99</f>
        <v>499.2</v>
      </c>
      <c r="J98" s="52"/>
      <c r="K98" s="52"/>
    </row>
    <row r="99" spans="1:11" s="85" customFormat="1" ht="22.5" x14ac:dyDescent="0.2">
      <c r="A99" s="106" t="s">
        <v>152</v>
      </c>
      <c r="B99" s="79" t="s">
        <v>112</v>
      </c>
      <c r="C99" s="82" t="s">
        <v>222</v>
      </c>
      <c r="D99" s="82" t="s">
        <v>823</v>
      </c>
      <c r="E99" s="67">
        <v>242</v>
      </c>
      <c r="F99" s="183">
        <f>'Пр 6 вед'!G477</f>
        <v>15</v>
      </c>
      <c r="J99" s="52"/>
      <c r="K99" s="52"/>
    </row>
    <row r="100" spans="1:11" s="85" customFormat="1" x14ac:dyDescent="0.2">
      <c r="A100" s="106" t="s">
        <v>681</v>
      </c>
      <c r="B100" s="79" t="s">
        <v>112</v>
      </c>
      <c r="C100" s="82" t="s">
        <v>222</v>
      </c>
      <c r="D100" s="82" t="s">
        <v>823</v>
      </c>
      <c r="E100" s="67" t="s">
        <v>138</v>
      </c>
      <c r="F100" s="183">
        <f>'Пр 6 вед'!G478</f>
        <v>484.2</v>
      </c>
      <c r="J100" s="52"/>
      <c r="K100" s="52"/>
    </row>
    <row r="101" spans="1:11" s="85" customFormat="1" x14ac:dyDescent="0.2">
      <c r="A101" s="134" t="s">
        <v>510</v>
      </c>
      <c r="B101" s="92" t="s">
        <v>112</v>
      </c>
      <c r="C101" s="94" t="s">
        <v>414</v>
      </c>
      <c r="D101" s="82"/>
      <c r="E101" s="67"/>
      <c r="F101" s="183">
        <f>F102</f>
        <v>200</v>
      </c>
      <c r="J101" s="52"/>
      <c r="K101" s="52"/>
    </row>
    <row r="102" spans="1:11" s="85" customFormat="1" x14ac:dyDescent="0.2">
      <c r="A102" s="69" t="s">
        <v>523</v>
      </c>
      <c r="B102" s="67" t="s">
        <v>112</v>
      </c>
      <c r="C102" s="66" t="s">
        <v>414</v>
      </c>
      <c r="D102" s="82" t="s">
        <v>522</v>
      </c>
      <c r="E102" s="67"/>
      <c r="F102" s="183">
        <f>F103</f>
        <v>200</v>
      </c>
      <c r="J102" s="52"/>
      <c r="K102" s="52"/>
    </row>
    <row r="103" spans="1:11" s="85" customFormat="1" x14ac:dyDescent="0.2">
      <c r="A103" s="78" t="s">
        <v>507</v>
      </c>
      <c r="B103" s="67" t="s">
        <v>112</v>
      </c>
      <c r="C103" s="66" t="s">
        <v>414</v>
      </c>
      <c r="D103" s="82" t="s">
        <v>522</v>
      </c>
      <c r="E103" s="79">
        <v>800</v>
      </c>
      <c r="F103" s="183">
        <f>F104</f>
        <v>200</v>
      </c>
      <c r="J103" s="52"/>
      <c r="K103" s="52"/>
    </row>
    <row r="104" spans="1:11" s="85" customFormat="1" ht="22.5" x14ac:dyDescent="0.2">
      <c r="A104" s="78" t="s">
        <v>135</v>
      </c>
      <c r="B104" s="67" t="s">
        <v>112</v>
      </c>
      <c r="C104" s="66" t="s">
        <v>414</v>
      </c>
      <c r="D104" s="82" t="s">
        <v>522</v>
      </c>
      <c r="E104" s="79">
        <v>800</v>
      </c>
      <c r="F104" s="183">
        <f>F105</f>
        <v>200</v>
      </c>
      <c r="J104" s="52"/>
      <c r="K104" s="52"/>
    </row>
    <row r="105" spans="1:11" s="85" customFormat="1" ht="22.5" x14ac:dyDescent="0.2">
      <c r="A105" s="106" t="s">
        <v>137</v>
      </c>
      <c r="B105" s="67" t="s">
        <v>112</v>
      </c>
      <c r="C105" s="66" t="s">
        <v>414</v>
      </c>
      <c r="D105" s="82" t="s">
        <v>522</v>
      </c>
      <c r="E105" s="67">
        <v>870</v>
      </c>
      <c r="F105" s="183">
        <f>'Пр 6 вед'!G483</f>
        <v>200</v>
      </c>
      <c r="J105" s="52"/>
      <c r="K105" s="52"/>
    </row>
    <row r="106" spans="1:11" s="85" customFormat="1" x14ac:dyDescent="0.2">
      <c r="A106" s="93" t="s">
        <v>299</v>
      </c>
      <c r="B106" s="92" t="s">
        <v>112</v>
      </c>
      <c r="C106" s="94" t="s">
        <v>300</v>
      </c>
      <c r="D106" s="94"/>
      <c r="E106" s="92"/>
      <c r="F106" s="181">
        <f>F107+F112+F116+F122</f>
        <v>588.70000000000005</v>
      </c>
      <c r="J106" s="52"/>
      <c r="K106" s="52"/>
    </row>
    <row r="107" spans="1:11" s="85" customFormat="1" ht="22.5" x14ac:dyDescent="0.2">
      <c r="A107" s="78" t="s">
        <v>723</v>
      </c>
      <c r="B107" s="79" t="s">
        <v>112</v>
      </c>
      <c r="C107" s="82" t="s">
        <v>300</v>
      </c>
      <c r="D107" s="82" t="s">
        <v>344</v>
      </c>
      <c r="E107" s="79"/>
      <c r="F107" s="183">
        <f>F108</f>
        <v>40</v>
      </c>
      <c r="J107" s="52"/>
      <c r="K107" s="52"/>
    </row>
    <row r="108" spans="1:11" s="85" customFormat="1" ht="22.5" x14ac:dyDescent="0.2">
      <c r="A108" s="78" t="s">
        <v>345</v>
      </c>
      <c r="B108" s="79" t="s">
        <v>112</v>
      </c>
      <c r="C108" s="82" t="s">
        <v>300</v>
      </c>
      <c r="D108" s="82" t="s">
        <v>346</v>
      </c>
      <c r="E108" s="79"/>
      <c r="F108" s="183">
        <f>F109</f>
        <v>40</v>
      </c>
      <c r="J108" s="52"/>
      <c r="K108" s="52"/>
    </row>
    <row r="109" spans="1:11" s="85" customFormat="1" x14ac:dyDescent="0.2">
      <c r="A109" s="78" t="s">
        <v>507</v>
      </c>
      <c r="B109" s="79" t="s">
        <v>112</v>
      </c>
      <c r="C109" s="82" t="s">
        <v>300</v>
      </c>
      <c r="D109" s="82" t="s">
        <v>346</v>
      </c>
      <c r="E109" s="79" t="s">
        <v>134</v>
      </c>
      <c r="F109" s="183">
        <f>F110</f>
        <v>40</v>
      </c>
      <c r="J109" s="52"/>
      <c r="K109" s="52"/>
    </row>
    <row r="110" spans="1:11" s="85" customFormat="1" ht="22.5" x14ac:dyDescent="0.2">
      <c r="A110" s="78" t="s">
        <v>135</v>
      </c>
      <c r="B110" s="79" t="s">
        <v>112</v>
      </c>
      <c r="C110" s="82" t="s">
        <v>300</v>
      </c>
      <c r="D110" s="82" t="s">
        <v>346</v>
      </c>
      <c r="E110" s="79" t="s">
        <v>136</v>
      </c>
      <c r="F110" s="183">
        <f>F111</f>
        <v>40</v>
      </c>
      <c r="J110" s="52"/>
      <c r="K110" s="52"/>
    </row>
    <row r="111" spans="1:11" s="85" customFormat="1" x14ac:dyDescent="0.2">
      <c r="A111" s="106" t="s">
        <v>681</v>
      </c>
      <c r="B111" s="79" t="s">
        <v>112</v>
      </c>
      <c r="C111" s="82" t="s">
        <v>300</v>
      </c>
      <c r="D111" s="82" t="s">
        <v>346</v>
      </c>
      <c r="E111" s="79" t="s">
        <v>138</v>
      </c>
      <c r="F111" s="183">
        <f>'Пр 6 вед'!G489</f>
        <v>40</v>
      </c>
      <c r="J111" s="52"/>
      <c r="K111" s="52"/>
    </row>
    <row r="112" spans="1:11" s="85" customFormat="1" x14ac:dyDescent="0.2">
      <c r="A112" s="83" t="s">
        <v>347</v>
      </c>
      <c r="B112" s="79" t="s">
        <v>112</v>
      </c>
      <c r="C112" s="82" t="s">
        <v>300</v>
      </c>
      <c r="D112" s="82" t="s">
        <v>348</v>
      </c>
      <c r="E112" s="79"/>
      <c r="F112" s="183">
        <f>F113</f>
        <v>100</v>
      </c>
      <c r="J112" s="52"/>
      <c r="K112" s="52"/>
    </row>
    <row r="113" spans="1:11" s="85" customFormat="1" x14ac:dyDescent="0.2">
      <c r="A113" s="106" t="s">
        <v>153</v>
      </c>
      <c r="B113" s="79" t="s">
        <v>112</v>
      </c>
      <c r="C113" s="82" t="s">
        <v>300</v>
      </c>
      <c r="D113" s="82" t="s">
        <v>348</v>
      </c>
      <c r="E113" s="79" t="s">
        <v>215</v>
      </c>
      <c r="F113" s="183">
        <f>F114</f>
        <v>100</v>
      </c>
      <c r="J113" s="52"/>
      <c r="K113" s="52"/>
    </row>
    <row r="114" spans="1:11" s="85" customFormat="1" x14ac:dyDescent="0.2">
      <c r="A114" s="106" t="s">
        <v>154</v>
      </c>
      <c r="B114" s="79" t="s">
        <v>112</v>
      </c>
      <c r="C114" s="82" t="s">
        <v>300</v>
      </c>
      <c r="D114" s="82" t="s">
        <v>348</v>
      </c>
      <c r="E114" s="79" t="s">
        <v>155</v>
      </c>
      <c r="F114" s="183">
        <f>F115</f>
        <v>100</v>
      </c>
      <c r="J114" s="52"/>
      <c r="K114" s="52"/>
    </row>
    <row r="115" spans="1:11" s="85" customFormat="1" x14ac:dyDescent="0.2">
      <c r="A115" s="69" t="s">
        <v>469</v>
      </c>
      <c r="B115" s="79" t="s">
        <v>112</v>
      </c>
      <c r="C115" s="82" t="s">
        <v>300</v>
      </c>
      <c r="D115" s="82" t="s">
        <v>348</v>
      </c>
      <c r="E115" s="79">
        <v>853</v>
      </c>
      <c r="F115" s="183">
        <f>'Пр 6 вед'!G493</f>
        <v>100</v>
      </c>
      <c r="J115" s="52"/>
      <c r="K115" s="52"/>
    </row>
    <row r="116" spans="1:11" s="85" customFormat="1" ht="22.5" x14ac:dyDescent="0.2">
      <c r="A116" s="105" t="s">
        <v>74</v>
      </c>
      <c r="B116" s="79" t="s">
        <v>112</v>
      </c>
      <c r="C116" s="82" t="s">
        <v>300</v>
      </c>
      <c r="D116" s="82" t="s">
        <v>302</v>
      </c>
      <c r="E116" s="79"/>
      <c r="F116" s="183">
        <f>F117+F120</f>
        <v>7</v>
      </c>
      <c r="J116" s="52"/>
      <c r="K116" s="52"/>
    </row>
    <row r="117" spans="1:11" s="85" customFormat="1" x14ac:dyDescent="0.2">
      <c r="A117" s="78" t="s">
        <v>507</v>
      </c>
      <c r="B117" s="79" t="s">
        <v>112</v>
      </c>
      <c r="C117" s="82" t="s">
        <v>300</v>
      </c>
      <c r="D117" s="82" t="s">
        <v>302</v>
      </c>
      <c r="E117" s="79">
        <v>200</v>
      </c>
      <c r="F117" s="183">
        <f>F118</f>
        <v>1</v>
      </c>
      <c r="J117" s="52"/>
      <c r="K117" s="52"/>
    </row>
    <row r="118" spans="1:11" s="85" customFormat="1" ht="22.5" x14ac:dyDescent="0.2">
      <c r="A118" s="78" t="s">
        <v>135</v>
      </c>
      <c r="B118" s="79" t="s">
        <v>112</v>
      </c>
      <c r="C118" s="82" t="s">
        <v>300</v>
      </c>
      <c r="D118" s="82" t="s">
        <v>302</v>
      </c>
      <c r="E118" s="79">
        <v>240</v>
      </c>
      <c r="F118" s="183">
        <f>F119</f>
        <v>1</v>
      </c>
      <c r="J118" s="52"/>
      <c r="K118" s="52"/>
    </row>
    <row r="119" spans="1:11" x14ac:dyDescent="0.2">
      <c r="A119" s="106" t="s">
        <v>681</v>
      </c>
      <c r="B119" s="79" t="s">
        <v>112</v>
      </c>
      <c r="C119" s="82" t="s">
        <v>300</v>
      </c>
      <c r="D119" s="82" t="s">
        <v>302</v>
      </c>
      <c r="E119" s="79">
        <v>244</v>
      </c>
      <c r="F119" s="183">
        <f>'Пр 6 вед'!G497</f>
        <v>1</v>
      </c>
    </row>
    <row r="120" spans="1:11" x14ac:dyDescent="0.2">
      <c r="A120" s="78" t="s">
        <v>303</v>
      </c>
      <c r="B120" s="79" t="s">
        <v>112</v>
      </c>
      <c r="C120" s="82" t="s">
        <v>300</v>
      </c>
      <c r="D120" s="82" t="s">
        <v>302</v>
      </c>
      <c r="E120" s="79">
        <v>500</v>
      </c>
      <c r="F120" s="183">
        <f>F121</f>
        <v>6</v>
      </c>
    </row>
    <row r="121" spans="1:11" x14ac:dyDescent="0.2">
      <c r="A121" s="78" t="s">
        <v>304</v>
      </c>
      <c r="B121" s="79" t="s">
        <v>112</v>
      </c>
      <c r="C121" s="82" t="s">
        <v>300</v>
      </c>
      <c r="D121" s="82" t="s">
        <v>302</v>
      </c>
      <c r="E121" s="79">
        <v>530</v>
      </c>
      <c r="F121" s="183">
        <f>'Пр 6 вед'!G413</f>
        <v>6</v>
      </c>
    </row>
    <row r="122" spans="1:11" ht="33.75" x14ac:dyDescent="0.2">
      <c r="A122" s="242" t="s">
        <v>516</v>
      </c>
      <c r="B122" s="97" t="s">
        <v>112</v>
      </c>
      <c r="C122" s="99" t="s">
        <v>300</v>
      </c>
      <c r="D122" s="99" t="s">
        <v>349</v>
      </c>
      <c r="E122" s="97" t="s">
        <v>165</v>
      </c>
      <c r="F122" s="182">
        <f>F123+F128</f>
        <v>441.7</v>
      </c>
    </row>
    <row r="123" spans="1:11" ht="33.75" x14ac:dyDescent="0.2">
      <c r="A123" s="78" t="s">
        <v>125</v>
      </c>
      <c r="B123" s="79" t="s">
        <v>112</v>
      </c>
      <c r="C123" s="82" t="s">
        <v>300</v>
      </c>
      <c r="D123" s="82" t="s">
        <v>349</v>
      </c>
      <c r="E123" s="79" t="s">
        <v>126</v>
      </c>
      <c r="F123" s="183">
        <f>F124</f>
        <v>402.3</v>
      </c>
    </row>
    <row r="124" spans="1:11" x14ac:dyDescent="0.2">
      <c r="A124" s="78" t="s">
        <v>149</v>
      </c>
      <c r="B124" s="79" t="s">
        <v>112</v>
      </c>
      <c r="C124" s="82" t="s">
        <v>300</v>
      </c>
      <c r="D124" s="82" t="s">
        <v>349</v>
      </c>
      <c r="E124" s="79" t="s">
        <v>212</v>
      </c>
      <c r="F124" s="183">
        <f>F125+F126</f>
        <v>402.3</v>
      </c>
    </row>
    <row r="125" spans="1:11" s="59" customFormat="1" ht="11.25" x14ac:dyDescent="0.2">
      <c r="A125" s="105" t="s">
        <v>150</v>
      </c>
      <c r="B125" s="79" t="s">
        <v>112</v>
      </c>
      <c r="C125" s="82" t="s">
        <v>300</v>
      </c>
      <c r="D125" s="82" t="s">
        <v>349</v>
      </c>
      <c r="E125" s="79" t="s">
        <v>213</v>
      </c>
      <c r="F125" s="183">
        <f>'Пр 6 вед'!G501</f>
        <v>309</v>
      </c>
      <c r="G125" s="58"/>
      <c r="H125" s="57"/>
      <c r="I125" s="57"/>
      <c r="J125" s="64"/>
      <c r="K125" s="84"/>
    </row>
    <row r="126" spans="1:11" s="59" customFormat="1" ht="33.75" x14ac:dyDescent="0.2">
      <c r="A126" s="105" t="s">
        <v>151</v>
      </c>
      <c r="B126" s="79" t="s">
        <v>112</v>
      </c>
      <c r="C126" s="82" t="s">
        <v>300</v>
      </c>
      <c r="D126" s="82" t="s">
        <v>349</v>
      </c>
      <c r="E126" s="79">
        <v>129</v>
      </c>
      <c r="F126" s="183">
        <f>'Пр 6 вед'!G502</f>
        <v>93.3</v>
      </c>
      <c r="G126" s="58"/>
      <c r="H126" s="57"/>
      <c r="I126" s="57"/>
      <c r="J126" s="64"/>
      <c r="K126" s="84"/>
    </row>
    <row r="127" spans="1:11" s="59" customFormat="1" ht="11.25" x14ac:dyDescent="0.2">
      <c r="A127" s="78" t="s">
        <v>507</v>
      </c>
      <c r="B127" s="79" t="s">
        <v>112</v>
      </c>
      <c r="C127" s="82" t="s">
        <v>300</v>
      </c>
      <c r="D127" s="82" t="s">
        <v>349</v>
      </c>
      <c r="E127" s="79">
        <v>200</v>
      </c>
      <c r="F127" s="183">
        <f>F128</f>
        <v>39.4</v>
      </c>
      <c r="G127" s="58"/>
      <c r="H127" s="57"/>
      <c r="I127" s="57"/>
      <c r="J127" s="64"/>
      <c r="K127" s="84"/>
    </row>
    <row r="128" spans="1:11" ht="22.5" x14ac:dyDescent="0.2">
      <c r="A128" s="78" t="s">
        <v>135</v>
      </c>
      <c r="B128" s="79" t="s">
        <v>112</v>
      </c>
      <c r="C128" s="82" t="s">
        <v>300</v>
      </c>
      <c r="D128" s="82" t="s">
        <v>349</v>
      </c>
      <c r="E128" s="79" t="s">
        <v>136</v>
      </c>
      <c r="F128" s="183">
        <f>F129</f>
        <v>39.4</v>
      </c>
      <c r="G128" s="58"/>
      <c r="H128" s="57"/>
      <c r="I128" s="57"/>
      <c r="J128" s="64"/>
      <c r="K128" s="85"/>
    </row>
    <row r="129" spans="1:9" x14ac:dyDescent="0.2">
      <c r="A129" s="106" t="s">
        <v>681</v>
      </c>
      <c r="B129" s="79" t="s">
        <v>112</v>
      </c>
      <c r="C129" s="82" t="s">
        <v>300</v>
      </c>
      <c r="D129" s="82" t="s">
        <v>349</v>
      </c>
      <c r="E129" s="79" t="s">
        <v>138</v>
      </c>
      <c r="F129" s="183">
        <f>'Пр 6 вед'!G505</f>
        <v>39.4</v>
      </c>
    </row>
    <row r="130" spans="1:9" x14ac:dyDescent="0.2">
      <c r="A130" s="93" t="s">
        <v>305</v>
      </c>
      <c r="B130" s="94" t="s">
        <v>233</v>
      </c>
      <c r="C130" s="94"/>
      <c r="D130" s="94"/>
      <c r="E130" s="92"/>
      <c r="F130" s="181">
        <f>F131</f>
        <v>1459.4</v>
      </c>
    </row>
    <row r="131" spans="1:9" x14ac:dyDescent="0.2">
      <c r="A131" s="93" t="s">
        <v>306</v>
      </c>
      <c r="B131" s="94" t="s">
        <v>233</v>
      </c>
      <c r="C131" s="94" t="s">
        <v>169</v>
      </c>
      <c r="D131" s="94"/>
      <c r="E131" s="82"/>
      <c r="F131" s="181">
        <f>F132</f>
        <v>1459.4</v>
      </c>
    </row>
    <row r="132" spans="1:9" x14ac:dyDescent="0.2">
      <c r="A132" s="78" t="s">
        <v>139</v>
      </c>
      <c r="B132" s="82" t="s">
        <v>233</v>
      </c>
      <c r="C132" s="82" t="s">
        <v>169</v>
      </c>
      <c r="D132" s="111" t="s">
        <v>301</v>
      </c>
      <c r="E132" s="79"/>
      <c r="F132" s="183">
        <f>F133</f>
        <v>1459.4</v>
      </c>
    </row>
    <row r="133" spans="1:9" ht="45" x14ac:dyDescent="0.2">
      <c r="A133" s="104" t="s">
        <v>350</v>
      </c>
      <c r="B133" s="99" t="s">
        <v>233</v>
      </c>
      <c r="C133" s="99" t="s">
        <v>169</v>
      </c>
      <c r="D133" s="99" t="s">
        <v>307</v>
      </c>
      <c r="E133" s="97"/>
      <c r="F133" s="182">
        <f>F134+F138+F141</f>
        <v>1459.4</v>
      </c>
    </row>
    <row r="134" spans="1:9" s="59" customFormat="1" ht="33.75" x14ac:dyDescent="0.2">
      <c r="A134" s="78" t="s">
        <v>125</v>
      </c>
      <c r="B134" s="82" t="s">
        <v>233</v>
      </c>
      <c r="C134" s="82" t="s">
        <v>169</v>
      </c>
      <c r="D134" s="82" t="s">
        <v>307</v>
      </c>
      <c r="E134" s="79" t="s">
        <v>126</v>
      </c>
      <c r="F134" s="183">
        <f>F135</f>
        <v>372.8</v>
      </c>
      <c r="G134" s="84"/>
      <c r="H134" s="84"/>
      <c r="I134" s="84"/>
    </row>
    <row r="135" spans="1:9" s="59" customFormat="1" ht="11.25" x14ac:dyDescent="0.2">
      <c r="A135" s="78" t="s">
        <v>127</v>
      </c>
      <c r="B135" s="82" t="s">
        <v>233</v>
      </c>
      <c r="C135" s="82" t="s">
        <v>169</v>
      </c>
      <c r="D135" s="82" t="s">
        <v>307</v>
      </c>
      <c r="E135" s="79">
        <v>110</v>
      </c>
      <c r="F135" s="183">
        <f>F136+F137</f>
        <v>372.8</v>
      </c>
      <c r="G135" s="84"/>
      <c r="H135" s="84"/>
      <c r="I135" s="84"/>
    </row>
    <row r="136" spans="1:9" x14ac:dyDescent="0.2">
      <c r="A136" s="78" t="s">
        <v>128</v>
      </c>
      <c r="B136" s="82" t="s">
        <v>233</v>
      </c>
      <c r="C136" s="82" t="s">
        <v>169</v>
      </c>
      <c r="D136" s="82" t="s">
        <v>307</v>
      </c>
      <c r="E136" s="79">
        <v>111</v>
      </c>
      <c r="F136" s="183">
        <f>'Пр 6 вед'!G512</f>
        <v>286.3</v>
      </c>
    </row>
    <row r="137" spans="1:9" ht="22.5" x14ac:dyDescent="0.2">
      <c r="A137" s="105" t="s">
        <v>129</v>
      </c>
      <c r="B137" s="82" t="s">
        <v>233</v>
      </c>
      <c r="C137" s="82" t="s">
        <v>169</v>
      </c>
      <c r="D137" s="82" t="s">
        <v>307</v>
      </c>
      <c r="E137" s="79">
        <v>119</v>
      </c>
      <c r="F137" s="183">
        <f>'Пр 6 вед'!G513</f>
        <v>86.5</v>
      </c>
    </row>
    <row r="138" spans="1:9" x14ac:dyDescent="0.2">
      <c r="A138" s="78" t="s">
        <v>507</v>
      </c>
      <c r="B138" s="82" t="s">
        <v>233</v>
      </c>
      <c r="C138" s="82" t="s">
        <v>169</v>
      </c>
      <c r="D138" s="82" t="s">
        <v>307</v>
      </c>
      <c r="E138" s="79">
        <v>200</v>
      </c>
      <c r="F138" s="183">
        <f>F139</f>
        <v>102.1</v>
      </c>
    </row>
    <row r="139" spans="1:9" s="59" customFormat="1" ht="22.5" x14ac:dyDescent="0.2">
      <c r="A139" s="78" t="s">
        <v>135</v>
      </c>
      <c r="B139" s="82" t="s">
        <v>233</v>
      </c>
      <c r="C139" s="82" t="s">
        <v>169</v>
      </c>
      <c r="D139" s="82" t="s">
        <v>307</v>
      </c>
      <c r="E139" s="79" t="s">
        <v>136</v>
      </c>
      <c r="F139" s="183">
        <f>F140</f>
        <v>102.1</v>
      </c>
      <c r="G139" s="84"/>
      <c r="H139" s="84"/>
      <c r="I139" s="84"/>
    </row>
    <row r="140" spans="1:9" x14ac:dyDescent="0.2">
      <c r="A140" s="106" t="s">
        <v>681</v>
      </c>
      <c r="B140" s="82" t="s">
        <v>233</v>
      </c>
      <c r="C140" s="82" t="s">
        <v>169</v>
      </c>
      <c r="D140" s="82" t="s">
        <v>307</v>
      </c>
      <c r="E140" s="79" t="s">
        <v>138</v>
      </c>
      <c r="F140" s="183">
        <f>'Пр 6 вед'!G516</f>
        <v>102.1</v>
      </c>
    </row>
    <row r="141" spans="1:9" s="59" customFormat="1" ht="11.25" x14ac:dyDescent="0.2">
      <c r="A141" s="78" t="s">
        <v>303</v>
      </c>
      <c r="B141" s="82" t="s">
        <v>233</v>
      </c>
      <c r="C141" s="82" t="s">
        <v>169</v>
      </c>
      <c r="D141" s="82" t="s">
        <v>307</v>
      </c>
      <c r="E141" s="82" t="s">
        <v>308</v>
      </c>
      <c r="F141" s="183">
        <f>F142</f>
        <v>984.5</v>
      </c>
      <c r="G141" s="84"/>
      <c r="H141" s="84"/>
      <c r="I141" s="84"/>
    </row>
    <row r="142" spans="1:9" s="59" customFormat="1" ht="11.25" x14ac:dyDescent="0.2">
      <c r="A142" s="78" t="s">
        <v>304</v>
      </c>
      <c r="B142" s="82" t="s">
        <v>233</v>
      </c>
      <c r="C142" s="82" t="s">
        <v>169</v>
      </c>
      <c r="D142" s="82" t="s">
        <v>307</v>
      </c>
      <c r="E142" s="82" t="s">
        <v>309</v>
      </c>
      <c r="F142" s="183">
        <f>'Пр 6 вед'!G419</f>
        <v>984.5</v>
      </c>
      <c r="G142" s="84"/>
      <c r="H142" s="84"/>
      <c r="I142" s="84"/>
    </row>
    <row r="143" spans="1:9" ht="21" x14ac:dyDescent="0.2">
      <c r="A143" s="93" t="s">
        <v>351</v>
      </c>
      <c r="B143" s="92" t="s">
        <v>169</v>
      </c>
      <c r="C143" s="94" t="s">
        <v>163</v>
      </c>
      <c r="D143" s="94" t="s">
        <v>164</v>
      </c>
      <c r="E143" s="92" t="s">
        <v>165</v>
      </c>
      <c r="F143" s="181">
        <f>F144+F171</f>
        <v>2107.3999999999996</v>
      </c>
    </row>
    <row r="144" spans="1:9" ht="21" x14ac:dyDescent="0.2">
      <c r="A144" s="93" t="s">
        <v>352</v>
      </c>
      <c r="B144" s="92" t="s">
        <v>169</v>
      </c>
      <c r="C144" s="94" t="s">
        <v>238</v>
      </c>
      <c r="D144" s="94"/>
      <c r="E144" s="92"/>
      <c r="F144" s="181">
        <f>F145+F154</f>
        <v>1877.3999999999999</v>
      </c>
    </row>
    <row r="145" spans="1:9" x14ac:dyDescent="0.2">
      <c r="A145" s="105" t="s">
        <v>353</v>
      </c>
      <c r="B145" s="79" t="s">
        <v>169</v>
      </c>
      <c r="C145" s="82" t="s">
        <v>238</v>
      </c>
      <c r="D145" s="82" t="s">
        <v>354</v>
      </c>
      <c r="E145" s="79"/>
      <c r="F145" s="183">
        <f>F146+F150</f>
        <v>1588.1999999999998</v>
      </c>
    </row>
    <row r="146" spans="1:9" ht="33.75" x14ac:dyDescent="0.2">
      <c r="A146" s="78" t="s">
        <v>125</v>
      </c>
      <c r="B146" s="79" t="s">
        <v>169</v>
      </c>
      <c r="C146" s="82" t="s">
        <v>238</v>
      </c>
      <c r="D146" s="82" t="s">
        <v>354</v>
      </c>
      <c r="E146" s="79" t="s">
        <v>126</v>
      </c>
      <c r="F146" s="183">
        <f>F147</f>
        <v>1507.1999999999998</v>
      </c>
    </row>
    <row r="147" spans="1:9" s="59" customFormat="1" ht="11.25" x14ac:dyDescent="0.2">
      <c r="A147" s="78" t="s">
        <v>127</v>
      </c>
      <c r="B147" s="79" t="s">
        <v>169</v>
      </c>
      <c r="C147" s="82" t="s">
        <v>238</v>
      </c>
      <c r="D147" s="82" t="s">
        <v>354</v>
      </c>
      <c r="E147" s="79">
        <v>110</v>
      </c>
      <c r="F147" s="183">
        <f>F148+F149</f>
        <v>1507.1999999999998</v>
      </c>
      <c r="G147" s="84"/>
      <c r="H147" s="84"/>
      <c r="I147" s="84"/>
    </row>
    <row r="148" spans="1:9" s="59" customFormat="1" ht="11.25" x14ac:dyDescent="0.2">
      <c r="A148" s="78" t="s">
        <v>128</v>
      </c>
      <c r="B148" s="79" t="s">
        <v>169</v>
      </c>
      <c r="C148" s="82" t="s">
        <v>238</v>
      </c>
      <c r="D148" s="82" t="s">
        <v>354</v>
      </c>
      <c r="E148" s="79">
        <v>111</v>
      </c>
      <c r="F148" s="183">
        <f>'Пр 6 вед'!G522</f>
        <v>1157.5999999999999</v>
      </c>
      <c r="G148" s="84"/>
      <c r="H148" s="84"/>
      <c r="I148" s="84"/>
    </row>
    <row r="149" spans="1:9" s="59" customFormat="1" ht="36" customHeight="1" x14ac:dyDescent="0.2">
      <c r="A149" s="105" t="s">
        <v>129</v>
      </c>
      <c r="B149" s="79" t="s">
        <v>169</v>
      </c>
      <c r="C149" s="82" t="s">
        <v>238</v>
      </c>
      <c r="D149" s="82" t="s">
        <v>354</v>
      </c>
      <c r="E149" s="79">
        <v>119</v>
      </c>
      <c r="F149" s="183">
        <f>'Пр 6 вед'!G523</f>
        <v>349.6</v>
      </c>
      <c r="G149" s="84"/>
      <c r="H149" s="84"/>
      <c r="I149" s="84"/>
    </row>
    <row r="150" spans="1:9" s="59" customFormat="1" ht="11.25" x14ac:dyDescent="0.2">
      <c r="A150" s="78" t="s">
        <v>507</v>
      </c>
      <c r="B150" s="79" t="s">
        <v>169</v>
      </c>
      <c r="C150" s="82" t="s">
        <v>238</v>
      </c>
      <c r="D150" s="82" t="s">
        <v>354</v>
      </c>
      <c r="E150" s="79">
        <v>200</v>
      </c>
      <c r="F150" s="183">
        <f>F151</f>
        <v>81</v>
      </c>
      <c r="G150" s="84"/>
      <c r="H150" s="84"/>
      <c r="I150" s="84"/>
    </row>
    <row r="151" spans="1:9" s="59" customFormat="1" ht="22.5" x14ac:dyDescent="0.2">
      <c r="A151" s="78" t="s">
        <v>135</v>
      </c>
      <c r="B151" s="79" t="s">
        <v>169</v>
      </c>
      <c r="C151" s="82" t="s">
        <v>238</v>
      </c>
      <c r="D151" s="82" t="s">
        <v>354</v>
      </c>
      <c r="E151" s="79">
        <v>240</v>
      </c>
      <c r="F151" s="183">
        <f>F152+F153</f>
        <v>81</v>
      </c>
      <c r="G151" s="84"/>
      <c r="H151" s="84"/>
      <c r="I151" s="84"/>
    </row>
    <row r="152" spans="1:9" s="59" customFormat="1" ht="22.5" x14ac:dyDescent="0.2">
      <c r="A152" s="106" t="s">
        <v>152</v>
      </c>
      <c r="B152" s="79" t="s">
        <v>169</v>
      </c>
      <c r="C152" s="82" t="s">
        <v>238</v>
      </c>
      <c r="D152" s="82" t="s">
        <v>354</v>
      </c>
      <c r="E152" s="79">
        <v>242</v>
      </c>
      <c r="F152" s="183">
        <f>'Пр 6 вед'!G526</f>
        <v>81</v>
      </c>
      <c r="G152" s="84"/>
      <c r="H152" s="84"/>
      <c r="I152" s="84"/>
    </row>
    <row r="153" spans="1:9" s="59" customFormat="1" ht="11.25" x14ac:dyDescent="0.2">
      <c r="A153" s="106" t="s">
        <v>681</v>
      </c>
      <c r="B153" s="79" t="s">
        <v>169</v>
      </c>
      <c r="C153" s="82" t="s">
        <v>238</v>
      </c>
      <c r="D153" s="82" t="s">
        <v>354</v>
      </c>
      <c r="E153" s="79">
        <v>244</v>
      </c>
      <c r="F153" s="183">
        <f>'Пр 6 вед'!G527</f>
        <v>0</v>
      </c>
      <c r="G153" s="84"/>
      <c r="H153" s="84"/>
      <c r="I153" s="84"/>
    </row>
    <row r="154" spans="1:9" s="59" customFormat="1" ht="33.75" x14ac:dyDescent="0.2">
      <c r="A154" s="105" t="s">
        <v>702</v>
      </c>
      <c r="B154" s="79" t="s">
        <v>169</v>
      </c>
      <c r="C154" s="82" t="s">
        <v>238</v>
      </c>
      <c r="D154" s="82" t="s">
        <v>355</v>
      </c>
      <c r="E154" s="79"/>
      <c r="F154" s="183">
        <f>F155+F159+F163+F167</f>
        <v>289.2</v>
      </c>
      <c r="G154" s="84"/>
      <c r="H154" s="84"/>
      <c r="I154" s="84"/>
    </row>
    <row r="155" spans="1:9" s="59" customFormat="1" ht="22.5" x14ac:dyDescent="0.2">
      <c r="A155" s="105" t="s">
        <v>781</v>
      </c>
      <c r="B155" s="79" t="s">
        <v>169</v>
      </c>
      <c r="C155" s="82" t="s">
        <v>238</v>
      </c>
      <c r="D155" s="82" t="s">
        <v>780</v>
      </c>
      <c r="E155" s="79"/>
      <c r="F155" s="183">
        <f>F156</f>
        <v>269.2</v>
      </c>
      <c r="G155" s="84"/>
      <c r="H155" s="84"/>
      <c r="I155" s="84"/>
    </row>
    <row r="156" spans="1:9" s="59" customFormat="1" ht="11.25" x14ac:dyDescent="0.2">
      <c r="A156" s="78" t="s">
        <v>507</v>
      </c>
      <c r="B156" s="79" t="s">
        <v>169</v>
      </c>
      <c r="C156" s="82" t="s">
        <v>238</v>
      </c>
      <c r="D156" s="82" t="s">
        <v>780</v>
      </c>
      <c r="E156" s="79">
        <v>200</v>
      </c>
      <c r="F156" s="183">
        <f>F157</f>
        <v>269.2</v>
      </c>
      <c r="G156" s="84"/>
      <c r="H156" s="84"/>
      <c r="I156" s="84"/>
    </row>
    <row r="157" spans="1:9" s="59" customFormat="1" ht="22.5" x14ac:dyDescent="0.2">
      <c r="A157" s="78" t="s">
        <v>135</v>
      </c>
      <c r="B157" s="79" t="s">
        <v>169</v>
      </c>
      <c r="C157" s="82" t="s">
        <v>238</v>
      </c>
      <c r="D157" s="82" t="s">
        <v>780</v>
      </c>
      <c r="E157" s="79">
        <v>240</v>
      </c>
      <c r="F157" s="183">
        <f>F158</f>
        <v>269.2</v>
      </c>
      <c r="G157" s="84"/>
      <c r="H157" s="84"/>
      <c r="I157" s="84"/>
    </row>
    <row r="158" spans="1:9" s="59" customFormat="1" ht="11.25" x14ac:dyDescent="0.2">
      <c r="A158" s="106" t="s">
        <v>681</v>
      </c>
      <c r="B158" s="79" t="s">
        <v>169</v>
      </c>
      <c r="C158" s="82" t="s">
        <v>238</v>
      </c>
      <c r="D158" s="82" t="s">
        <v>780</v>
      </c>
      <c r="E158" s="79">
        <v>244</v>
      </c>
      <c r="F158" s="183">
        <f>'Пр 6 вед'!G532</f>
        <v>269.2</v>
      </c>
      <c r="G158" s="84"/>
      <c r="H158" s="84"/>
      <c r="I158" s="84"/>
    </row>
    <row r="159" spans="1:9" s="59" customFormat="1" ht="33.75" x14ac:dyDescent="0.2">
      <c r="A159" s="105" t="s">
        <v>356</v>
      </c>
      <c r="B159" s="79" t="s">
        <v>169</v>
      </c>
      <c r="C159" s="82" t="s">
        <v>238</v>
      </c>
      <c r="D159" s="82" t="s">
        <v>357</v>
      </c>
      <c r="E159" s="79"/>
      <c r="F159" s="183">
        <f>F160</f>
        <v>17</v>
      </c>
      <c r="G159" s="84"/>
      <c r="H159" s="84"/>
      <c r="I159" s="84"/>
    </row>
    <row r="160" spans="1:9" s="59" customFormat="1" ht="11.25" x14ac:dyDescent="0.2">
      <c r="A160" s="78" t="s">
        <v>507</v>
      </c>
      <c r="B160" s="79" t="s">
        <v>169</v>
      </c>
      <c r="C160" s="82" t="s">
        <v>238</v>
      </c>
      <c r="D160" s="82" t="s">
        <v>357</v>
      </c>
      <c r="E160" s="79">
        <v>200</v>
      </c>
      <c r="F160" s="183">
        <f>F161</f>
        <v>17</v>
      </c>
      <c r="G160" s="84"/>
      <c r="H160" s="84"/>
      <c r="I160" s="84"/>
    </row>
    <row r="161" spans="1:9" s="59" customFormat="1" ht="22.5" x14ac:dyDescent="0.2">
      <c r="A161" s="78" t="s">
        <v>135</v>
      </c>
      <c r="B161" s="79" t="s">
        <v>169</v>
      </c>
      <c r="C161" s="82" t="s">
        <v>238</v>
      </c>
      <c r="D161" s="82" t="s">
        <v>357</v>
      </c>
      <c r="E161" s="79">
        <v>240</v>
      </c>
      <c r="F161" s="183">
        <f>F162</f>
        <v>17</v>
      </c>
      <c r="G161" s="84"/>
      <c r="H161" s="84"/>
      <c r="I161" s="84"/>
    </row>
    <row r="162" spans="1:9" s="59" customFormat="1" ht="11.25" x14ac:dyDescent="0.2">
      <c r="A162" s="106" t="s">
        <v>681</v>
      </c>
      <c r="B162" s="79" t="s">
        <v>169</v>
      </c>
      <c r="C162" s="82" t="s">
        <v>238</v>
      </c>
      <c r="D162" s="82" t="s">
        <v>357</v>
      </c>
      <c r="E162" s="79">
        <v>244</v>
      </c>
      <c r="F162" s="183">
        <f>'Пр 6 вед'!G536</f>
        <v>17</v>
      </c>
      <c r="G162" s="84"/>
      <c r="H162" s="84"/>
      <c r="I162" s="84"/>
    </row>
    <row r="163" spans="1:9" s="59" customFormat="1" ht="22.5" x14ac:dyDescent="0.2">
      <c r="A163" s="325" t="s">
        <v>898</v>
      </c>
      <c r="B163" s="79" t="s">
        <v>169</v>
      </c>
      <c r="C163" s="82" t="s">
        <v>238</v>
      </c>
      <c r="D163" s="82" t="s">
        <v>782</v>
      </c>
      <c r="E163" s="79"/>
      <c r="F163" s="183">
        <f>F164</f>
        <v>1</v>
      </c>
      <c r="G163" s="84"/>
      <c r="H163" s="84"/>
      <c r="I163" s="84"/>
    </row>
    <row r="164" spans="1:9" s="59" customFormat="1" ht="11.25" x14ac:dyDescent="0.2">
      <c r="A164" s="78" t="s">
        <v>507</v>
      </c>
      <c r="B164" s="79" t="s">
        <v>169</v>
      </c>
      <c r="C164" s="82" t="s">
        <v>238</v>
      </c>
      <c r="D164" s="82" t="s">
        <v>782</v>
      </c>
      <c r="E164" s="79">
        <v>200</v>
      </c>
      <c r="F164" s="183">
        <f>F165</f>
        <v>1</v>
      </c>
      <c r="G164" s="84"/>
      <c r="H164" s="84"/>
      <c r="I164" s="84"/>
    </row>
    <row r="165" spans="1:9" s="59" customFormat="1" ht="22.5" x14ac:dyDescent="0.2">
      <c r="A165" s="78" t="s">
        <v>135</v>
      </c>
      <c r="B165" s="79" t="s">
        <v>169</v>
      </c>
      <c r="C165" s="82" t="s">
        <v>238</v>
      </c>
      <c r="D165" s="82" t="s">
        <v>782</v>
      </c>
      <c r="E165" s="79">
        <v>240</v>
      </c>
      <c r="F165" s="183">
        <f>F166</f>
        <v>1</v>
      </c>
      <c r="G165" s="84"/>
      <c r="H165" s="84"/>
      <c r="I165" s="84"/>
    </row>
    <row r="166" spans="1:9" s="59" customFormat="1" ht="11.25" x14ac:dyDescent="0.2">
      <c r="A166" s="106" t="s">
        <v>681</v>
      </c>
      <c r="B166" s="79" t="s">
        <v>169</v>
      </c>
      <c r="C166" s="82" t="s">
        <v>238</v>
      </c>
      <c r="D166" s="82" t="s">
        <v>782</v>
      </c>
      <c r="E166" s="79">
        <v>244</v>
      </c>
      <c r="F166" s="183">
        <f>'Пр 6 вед'!G540</f>
        <v>1</v>
      </c>
      <c r="G166" s="84"/>
      <c r="H166" s="84"/>
      <c r="I166" s="84"/>
    </row>
    <row r="167" spans="1:9" s="59" customFormat="1" ht="33.75" x14ac:dyDescent="0.2">
      <c r="A167" s="319" t="s">
        <v>899</v>
      </c>
      <c r="B167" s="79" t="s">
        <v>169</v>
      </c>
      <c r="C167" s="82" t="s">
        <v>238</v>
      </c>
      <c r="D167" s="82" t="s">
        <v>783</v>
      </c>
      <c r="E167" s="79"/>
      <c r="F167" s="183">
        <f>F168</f>
        <v>2</v>
      </c>
      <c r="G167" s="84"/>
      <c r="H167" s="84"/>
      <c r="I167" s="84"/>
    </row>
    <row r="168" spans="1:9" s="59" customFormat="1" ht="11.25" x14ac:dyDescent="0.2">
      <c r="A168" s="78" t="s">
        <v>507</v>
      </c>
      <c r="B168" s="79" t="s">
        <v>169</v>
      </c>
      <c r="C168" s="82" t="s">
        <v>238</v>
      </c>
      <c r="D168" s="82" t="s">
        <v>783</v>
      </c>
      <c r="E168" s="79">
        <v>200</v>
      </c>
      <c r="F168" s="183">
        <f>F169</f>
        <v>2</v>
      </c>
      <c r="G168" s="84"/>
      <c r="H168" s="84"/>
      <c r="I168" s="84"/>
    </row>
    <row r="169" spans="1:9" s="59" customFormat="1" ht="22.5" x14ac:dyDescent="0.2">
      <c r="A169" s="78" t="s">
        <v>135</v>
      </c>
      <c r="B169" s="79" t="s">
        <v>169</v>
      </c>
      <c r="C169" s="82" t="s">
        <v>238</v>
      </c>
      <c r="D169" s="82" t="s">
        <v>783</v>
      </c>
      <c r="E169" s="79">
        <v>240</v>
      </c>
      <c r="F169" s="183">
        <f>F170</f>
        <v>2</v>
      </c>
      <c r="G169" s="84"/>
      <c r="H169" s="84"/>
      <c r="I169" s="84"/>
    </row>
    <row r="170" spans="1:9" s="59" customFormat="1" ht="11.25" x14ac:dyDescent="0.2">
      <c r="A170" s="106" t="s">
        <v>681</v>
      </c>
      <c r="B170" s="79" t="s">
        <v>169</v>
      </c>
      <c r="C170" s="82" t="s">
        <v>238</v>
      </c>
      <c r="D170" s="82" t="s">
        <v>783</v>
      </c>
      <c r="E170" s="79">
        <v>244</v>
      </c>
      <c r="F170" s="183">
        <f>'Пр 6 вед'!G544</f>
        <v>2</v>
      </c>
      <c r="G170" s="84"/>
      <c r="H170" s="84"/>
      <c r="I170" s="84"/>
    </row>
    <row r="171" spans="1:9" s="59" customFormat="1" ht="21" x14ac:dyDescent="0.2">
      <c r="A171" s="93" t="s">
        <v>358</v>
      </c>
      <c r="B171" s="92" t="s">
        <v>169</v>
      </c>
      <c r="C171" s="94" t="s">
        <v>318</v>
      </c>
      <c r="D171" s="94" t="s">
        <v>164</v>
      </c>
      <c r="E171" s="92" t="s">
        <v>165</v>
      </c>
      <c r="F171" s="181">
        <f>F172</f>
        <v>230</v>
      </c>
      <c r="G171" s="84"/>
      <c r="H171" s="84"/>
      <c r="I171" s="84"/>
    </row>
    <row r="172" spans="1:9" s="59" customFormat="1" ht="31.5" x14ac:dyDescent="0.2">
      <c r="A172" s="93" t="s">
        <v>703</v>
      </c>
      <c r="B172" s="92" t="s">
        <v>169</v>
      </c>
      <c r="C172" s="94" t="s">
        <v>318</v>
      </c>
      <c r="D172" s="94" t="s">
        <v>359</v>
      </c>
      <c r="E172" s="92" t="s">
        <v>165</v>
      </c>
      <c r="F172" s="181">
        <f>F173+F177</f>
        <v>230</v>
      </c>
      <c r="G172" s="84"/>
      <c r="H172" s="84"/>
      <c r="I172" s="84"/>
    </row>
    <row r="173" spans="1:9" s="59" customFormat="1" ht="22.5" x14ac:dyDescent="0.2">
      <c r="A173" s="95" t="s">
        <v>360</v>
      </c>
      <c r="B173" s="97" t="s">
        <v>169</v>
      </c>
      <c r="C173" s="97" t="s">
        <v>318</v>
      </c>
      <c r="D173" s="99" t="s">
        <v>361</v>
      </c>
      <c r="E173" s="97" t="s">
        <v>165</v>
      </c>
      <c r="F173" s="182">
        <f>+F174</f>
        <v>200</v>
      </c>
      <c r="G173" s="84"/>
      <c r="H173" s="84"/>
      <c r="I173" s="84"/>
    </row>
    <row r="174" spans="1:9" x14ac:dyDescent="0.2">
      <c r="A174" s="78" t="s">
        <v>507</v>
      </c>
      <c r="B174" s="79" t="s">
        <v>169</v>
      </c>
      <c r="C174" s="79" t="s">
        <v>318</v>
      </c>
      <c r="D174" s="82" t="s">
        <v>361</v>
      </c>
      <c r="E174" s="79" t="s">
        <v>134</v>
      </c>
      <c r="F174" s="183">
        <f>+F175</f>
        <v>200</v>
      </c>
    </row>
    <row r="175" spans="1:9" ht="22.5" x14ac:dyDescent="0.2">
      <c r="A175" s="78" t="s">
        <v>135</v>
      </c>
      <c r="B175" s="79" t="s">
        <v>169</v>
      </c>
      <c r="C175" s="79" t="s">
        <v>318</v>
      </c>
      <c r="D175" s="82" t="s">
        <v>361</v>
      </c>
      <c r="E175" s="79" t="s">
        <v>136</v>
      </c>
      <c r="F175" s="183">
        <f>+F176</f>
        <v>200</v>
      </c>
    </row>
    <row r="176" spans="1:9" x14ac:dyDescent="0.2">
      <c r="A176" s="106" t="s">
        <v>681</v>
      </c>
      <c r="B176" s="79" t="s">
        <v>169</v>
      </c>
      <c r="C176" s="79" t="s">
        <v>318</v>
      </c>
      <c r="D176" s="82" t="s">
        <v>361</v>
      </c>
      <c r="E176" s="79" t="s">
        <v>138</v>
      </c>
      <c r="F176" s="183">
        <f>'Пр 6 вед'!G550</f>
        <v>200</v>
      </c>
    </row>
    <row r="177" spans="1:9" ht="22.5" x14ac:dyDescent="0.2">
      <c r="A177" s="95" t="s">
        <v>362</v>
      </c>
      <c r="B177" s="97" t="s">
        <v>169</v>
      </c>
      <c r="C177" s="97" t="s">
        <v>318</v>
      </c>
      <c r="D177" s="99" t="s">
        <v>363</v>
      </c>
      <c r="E177" s="97" t="s">
        <v>165</v>
      </c>
      <c r="F177" s="182">
        <f>+F178</f>
        <v>30</v>
      </c>
    </row>
    <row r="178" spans="1:9" x14ac:dyDescent="0.2">
      <c r="A178" s="78" t="s">
        <v>507</v>
      </c>
      <c r="B178" s="79" t="s">
        <v>169</v>
      </c>
      <c r="C178" s="79" t="s">
        <v>318</v>
      </c>
      <c r="D178" s="82" t="s">
        <v>363</v>
      </c>
      <c r="E178" s="79" t="s">
        <v>134</v>
      </c>
      <c r="F178" s="183">
        <f>+F179</f>
        <v>30</v>
      </c>
    </row>
    <row r="179" spans="1:9" ht="22.5" x14ac:dyDescent="0.2">
      <c r="A179" s="78" t="s">
        <v>135</v>
      </c>
      <c r="B179" s="79" t="s">
        <v>169</v>
      </c>
      <c r="C179" s="79" t="s">
        <v>318</v>
      </c>
      <c r="D179" s="82" t="s">
        <v>363</v>
      </c>
      <c r="E179" s="79" t="s">
        <v>136</v>
      </c>
      <c r="F179" s="183">
        <f>+F180</f>
        <v>30</v>
      </c>
    </row>
    <row r="180" spans="1:9" x14ac:dyDescent="0.2">
      <c r="A180" s="106" t="s">
        <v>681</v>
      </c>
      <c r="B180" s="79" t="s">
        <v>169</v>
      </c>
      <c r="C180" s="79" t="s">
        <v>318</v>
      </c>
      <c r="D180" s="82" t="s">
        <v>363</v>
      </c>
      <c r="E180" s="79" t="s">
        <v>138</v>
      </c>
      <c r="F180" s="183">
        <f>'Пр 6 вед'!G554</f>
        <v>30</v>
      </c>
    </row>
    <row r="181" spans="1:9" x14ac:dyDescent="0.2">
      <c r="A181" s="93" t="s">
        <v>364</v>
      </c>
      <c r="B181" s="92" t="s">
        <v>142</v>
      </c>
      <c r="C181" s="94"/>
      <c r="D181" s="94"/>
      <c r="E181" s="92"/>
      <c r="F181" s="181">
        <f>F182+F201+F207</f>
        <v>9898.9</v>
      </c>
      <c r="H181" s="118"/>
    </row>
    <row r="182" spans="1:9" ht="15.75" customHeight="1" x14ac:dyDescent="0.2">
      <c r="A182" s="93" t="s">
        <v>257</v>
      </c>
      <c r="B182" s="92" t="s">
        <v>142</v>
      </c>
      <c r="C182" s="94" t="s">
        <v>258</v>
      </c>
      <c r="D182" s="94" t="s">
        <v>164</v>
      </c>
      <c r="E182" s="92" t="s">
        <v>165</v>
      </c>
      <c r="F182" s="181">
        <f>F183</f>
        <v>2414.9</v>
      </c>
    </row>
    <row r="183" spans="1:9" s="75" customFormat="1" ht="33.75" x14ac:dyDescent="0.2">
      <c r="A183" s="78" t="s">
        <v>719</v>
      </c>
      <c r="B183" s="79" t="s">
        <v>142</v>
      </c>
      <c r="C183" s="82" t="s">
        <v>258</v>
      </c>
      <c r="D183" s="82" t="s">
        <v>259</v>
      </c>
      <c r="E183" s="79"/>
      <c r="F183" s="183">
        <f>F184</f>
        <v>2414.9</v>
      </c>
      <c r="G183" s="120"/>
      <c r="H183" s="120"/>
      <c r="I183" s="120"/>
    </row>
    <row r="184" spans="1:9" s="75" customFormat="1" ht="11.25" x14ac:dyDescent="0.2">
      <c r="A184" s="78" t="s">
        <v>206</v>
      </c>
      <c r="B184" s="79" t="s">
        <v>142</v>
      </c>
      <c r="C184" s="82" t="s">
        <v>258</v>
      </c>
      <c r="D184" s="82" t="s">
        <v>260</v>
      </c>
      <c r="E184" s="79" t="s">
        <v>165</v>
      </c>
      <c r="F184" s="183">
        <f>F185</f>
        <v>2414.9</v>
      </c>
      <c r="G184" s="120"/>
      <c r="H184" s="120"/>
      <c r="I184" s="120"/>
    </row>
    <row r="185" spans="1:9" s="75" customFormat="1" ht="22.5" x14ac:dyDescent="0.2">
      <c r="A185" s="78" t="s">
        <v>261</v>
      </c>
      <c r="B185" s="79" t="s">
        <v>142</v>
      </c>
      <c r="C185" s="82" t="s">
        <v>258</v>
      </c>
      <c r="D185" s="82" t="s">
        <v>262</v>
      </c>
      <c r="E185" s="79" t="s">
        <v>165</v>
      </c>
      <c r="F185" s="183">
        <f>F186+F190+F193+F197</f>
        <v>2414.9</v>
      </c>
      <c r="G185" s="120"/>
      <c r="H185" s="120"/>
      <c r="I185" s="120"/>
    </row>
    <row r="186" spans="1:9" ht="33.75" x14ac:dyDescent="0.2">
      <c r="A186" s="78" t="s">
        <v>125</v>
      </c>
      <c r="B186" s="79" t="s">
        <v>142</v>
      </c>
      <c r="C186" s="82" t="s">
        <v>258</v>
      </c>
      <c r="D186" s="82" t="s">
        <v>263</v>
      </c>
      <c r="E186" s="79" t="s">
        <v>126</v>
      </c>
      <c r="F186" s="183">
        <f>F187</f>
        <v>2281.4</v>
      </c>
    </row>
    <row r="187" spans="1:9" x14ac:dyDescent="0.2">
      <c r="A187" s="78" t="s">
        <v>149</v>
      </c>
      <c r="B187" s="79" t="s">
        <v>142</v>
      </c>
      <c r="C187" s="82" t="s">
        <v>258</v>
      </c>
      <c r="D187" s="82" t="s">
        <v>263</v>
      </c>
      <c r="E187" s="79" t="s">
        <v>212</v>
      </c>
      <c r="F187" s="183">
        <f>F188+F189</f>
        <v>2281.4</v>
      </c>
    </row>
    <row r="188" spans="1:9" x14ac:dyDescent="0.2">
      <c r="A188" s="105" t="s">
        <v>150</v>
      </c>
      <c r="B188" s="79" t="s">
        <v>142</v>
      </c>
      <c r="C188" s="82" t="s">
        <v>258</v>
      </c>
      <c r="D188" s="82" t="s">
        <v>263</v>
      </c>
      <c r="E188" s="79">
        <v>121</v>
      </c>
      <c r="F188" s="183">
        <f>'Пр 6 вед'!G341</f>
        <v>1752.3</v>
      </c>
    </row>
    <row r="189" spans="1:9" ht="33.75" x14ac:dyDescent="0.2">
      <c r="A189" s="105" t="s">
        <v>151</v>
      </c>
      <c r="B189" s="79" t="s">
        <v>142</v>
      </c>
      <c r="C189" s="82" t="s">
        <v>258</v>
      </c>
      <c r="D189" s="82" t="s">
        <v>263</v>
      </c>
      <c r="E189" s="79">
        <v>129</v>
      </c>
      <c r="F189" s="183">
        <f>'Пр 6 вед'!G342</f>
        <v>529.1</v>
      </c>
    </row>
    <row r="190" spans="1:9" ht="33.75" x14ac:dyDescent="0.2">
      <c r="A190" s="78" t="s">
        <v>125</v>
      </c>
      <c r="B190" s="79" t="s">
        <v>142</v>
      </c>
      <c r="C190" s="82" t="s">
        <v>258</v>
      </c>
      <c r="D190" s="82" t="s">
        <v>265</v>
      </c>
      <c r="E190" s="79">
        <v>100</v>
      </c>
      <c r="F190" s="183">
        <f>F191</f>
        <v>0</v>
      </c>
    </row>
    <row r="191" spans="1:9" x14ac:dyDescent="0.2">
      <c r="A191" s="78" t="s">
        <v>149</v>
      </c>
      <c r="B191" s="79" t="s">
        <v>142</v>
      </c>
      <c r="C191" s="82" t="s">
        <v>258</v>
      </c>
      <c r="D191" s="82" t="s">
        <v>265</v>
      </c>
      <c r="E191" s="79">
        <v>120</v>
      </c>
      <c r="F191" s="183">
        <f>F192</f>
        <v>0</v>
      </c>
    </row>
    <row r="192" spans="1:9" ht="22.5" x14ac:dyDescent="0.2">
      <c r="A192" s="68" t="s">
        <v>264</v>
      </c>
      <c r="B192" s="79" t="s">
        <v>142</v>
      </c>
      <c r="C192" s="82" t="s">
        <v>258</v>
      </c>
      <c r="D192" s="82" t="s">
        <v>265</v>
      </c>
      <c r="E192" s="79">
        <v>122</v>
      </c>
      <c r="F192" s="183">
        <f>'Пр 6 вед'!G345</f>
        <v>0</v>
      </c>
    </row>
    <row r="193" spans="1:11" x14ac:dyDescent="0.2">
      <c r="A193" s="78" t="s">
        <v>507</v>
      </c>
      <c r="B193" s="79" t="s">
        <v>142</v>
      </c>
      <c r="C193" s="82" t="s">
        <v>258</v>
      </c>
      <c r="D193" s="82" t="s">
        <v>265</v>
      </c>
      <c r="E193" s="79" t="s">
        <v>134</v>
      </c>
      <c r="F193" s="183">
        <f>F194</f>
        <v>130</v>
      </c>
    </row>
    <row r="194" spans="1:11" ht="22.5" x14ac:dyDescent="0.2">
      <c r="A194" s="78" t="s">
        <v>135</v>
      </c>
      <c r="B194" s="79" t="s">
        <v>142</v>
      </c>
      <c r="C194" s="82" t="s">
        <v>258</v>
      </c>
      <c r="D194" s="82" t="s">
        <v>265</v>
      </c>
      <c r="E194" s="79" t="s">
        <v>136</v>
      </c>
      <c r="F194" s="183">
        <f>F196+F195</f>
        <v>130</v>
      </c>
    </row>
    <row r="195" spans="1:11" ht="22.5" x14ac:dyDescent="0.2">
      <c r="A195" s="106" t="s">
        <v>152</v>
      </c>
      <c r="B195" s="79" t="s">
        <v>142</v>
      </c>
      <c r="C195" s="82" t="s">
        <v>258</v>
      </c>
      <c r="D195" s="82" t="s">
        <v>265</v>
      </c>
      <c r="E195" s="79">
        <v>242</v>
      </c>
      <c r="F195" s="183">
        <f>'Пр 6 вед'!G348</f>
        <v>35</v>
      </c>
    </row>
    <row r="196" spans="1:11" x14ac:dyDescent="0.2">
      <c r="A196" s="106" t="s">
        <v>681</v>
      </c>
      <c r="B196" s="79" t="s">
        <v>142</v>
      </c>
      <c r="C196" s="82" t="s">
        <v>258</v>
      </c>
      <c r="D196" s="82" t="s">
        <v>265</v>
      </c>
      <c r="E196" s="79" t="s">
        <v>138</v>
      </c>
      <c r="F196" s="183">
        <f>'Пр 6 вед'!G349</f>
        <v>95</v>
      </c>
    </row>
    <row r="197" spans="1:11" x14ac:dyDescent="0.2">
      <c r="A197" s="106" t="s">
        <v>153</v>
      </c>
      <c r="B197" s="79" t="s">
        <v>142</v>
      </c>
      <c r="C197" s="82" t="s">
        <v>258</v>
      </c>
      <c r="D197" s="82" t="s">
        <v>265</v>
      </c>
      <c r="E197" s="79" t="s">
        <v>215</v>
      </c>
      <c r="F197" s="183">
        <f>F198</f>
        <v>3.5</v>
      </c>
    </row>
    <row r="198" spans="1:11" x14ac:dyDescent="0.2">
      <c r="A198" s="106" t="s">
        <v>154</v>
      </c>
      <c r="B198" s="79" t="s">
        <v>142</v>
      </c>
      <c r="C198" s="82" t="s">
        <v>258</v>
      </c>
      <c r="D198" s="82" t="s">
        <v>265</v>
      </c>
      <c r="E198" s="79" t="s">
        <v>155</v>
      </c>
      <c r="F198" s="183">
        <f>F200+F199</f>
        <v>3.5</v>
      </c>
    </row>
    <row r="199" spans="1:11" x14ac:dyDescent="0.2">
      <c r="A199" s="73" t="s">
        <v>156</v>
      </c>
      <c r="B199" s="79" t="s">
        <v>142</v>
      </c>
      <c r="C199" s="82" t="s">
        <v>258</v>
      </c>
      <c r="D199" s="82" t="s">
        <v>265</v>
      </c>
      <c r="E199" s="79">
        <v>851</v>
      </c>
      <c r="F199" s="183">
        <f>'Пр 6 вед'!G352</f>
        <v>1.7</v>
      </c>
    </row>
    <row r="200" spans="1:11" s="85" customFormat="1" x14ac:dyDescent="0.2">
      <c r="A200" s="69" t="s">
        <v>216</v>
      </c>
      <c r="B200" s="79" t="s">
        <v>142</v>
      </c>
      <c r="C200" s="82" t="s">
        <v>258</v>
      </c>
      <c r="D200" s="82" t="s">
        <v>265</v>
      </c>
      <c r="E200" s="79" t="s">
        <v>236</v>
      </c>
      <c r="F200" s="183">
        <f>'Пр 6 вед'!G353</f>
        <v>1.8</v>
      </c>
      <c r="J200" s="52"/>
      <c r="K200" s="52"/>
    </row>
    <row r="201" spans="1:11" x14ac:dyDescent="0.2">
      <c r="A201" s="107" t="s">
        <v>365</v>
      </c>
      <c r="B201" s="94" t="s">
        <v>142</v>
      </c>
      <c r="C201" s="94" t="s">
        <v>238</v>
      </c>
      <c r="D201" s="94"/>
      <c r="E201" s="92"/>
      <c r="F201" s="181">
        <f>F202</f>
        <v>4684</v>
      </c>
    </row>
    <row r="202" spans="1:11" ht="31.5" x14ac:dyDescent="0.2">
      <c r="A202" s="93" t="s">
        <v>704</v>
      </c>
      <c r="B202" s="94" t="s">
        <v>142</v>
      </c>
      <c r="C202" s="94" t="s">
        <v>238</v>
      </c>
      <c r="D202" s="94" t="s">
        <v>724</v>
      </c>
      <c r="E202" s="92"/>
      <c r="F202" s="181">
        <f>F203</f>
        <v>4684</v>
      </c>
    </row>
    <row r="203" spans="1:11" ht="112.5" x14ac:dyDescent="0.2">
      <c r="A203" s="105" t="s">
        <v>367</v>
      </c>
      <c r="B203" s="82" t="s">
        <v>142</v>
      </c>
      <c r="C203" s="82" t="s">
        <v>238</v>
      </c>
      <c r="D203" s="82" t="s">
        <v>366</v>
      </c>
      <c r="E203" s="79"/>
      <c r="F203" s="183">
        <f>F204</f>
        <v>4684</v>
      </c>
    </row>
    <row r="204" spans="1:11" x14ac:dyDescent="0.2">
      <c r="A204" s="78" t="s">
        <v>507</v>
      </c>
      <c r="B204" s="82" t="s">
        <v>142</v>
      </c>
      <c r="C204" s="82" t="s">
        <v>238</v>
      </c>
      <c r="D204" s="82" t="s">
        <v>366</v>
      </c>
      <c r="E204" s="79" t="s">
        <v>134</v>
      </c>
      <c r="F204" s="183">
        <f>F205</f>
        <v>4684</v>
      </c>
    </row>
    <row r="205" spans="1:11" ht="24" customHeight="1" x14ac:dyDescent="0.2">
      <c r="A205" s="78" t="s">
        <v>135</v>
      </c>
      <c r="B205" s="82" t="s">
        <v>142</v>
      </c>
      <c r="C205" s="82" t="s">
        <v>238</v>
      </c>
      <c r="D205" s="82" t="s">
        <v>366</v>
      </c>
      <c r="E205" s="79" t="s">
        <v>136</v>
      </c>
      <c r="F205" s="183">
        <f>F206</f>
        <v>4684</v>
      </c>
    </row>
    <row r="206" spans="1:11" ht="12.75" customHeight="1" x14ac:dyDescent="0.2">
      <c r="A206" s="106" t="s">
        <v>681</v>
      </c>
      <c r="B206" s="82" t="s">
        <v>142</v>
      </c>
      <c r="C206" s="82" t="s">
        <v>238</v>
      </c>
      <c r="D206" s="82" t="s">
        <v>366</v>
      </c>
      <c r="E206" s="79" t="s">
        <v>138</v>
      </c>
      <c r="F206" s="183">
        <f>'Пр 6 вед'!G561</f>
        <v>4684</v>
      </c>
    </row>
    <row r="207" spans="1:11" ht="17.25" customHeight="1" x14ac:dyDescent="0.2">
      <c r="A207" s="93" t="s">
        <v>267</v>
      </c>
      <c r="B207" s="92" t="s">
        <v>142</v>
      </c>
      <c r="C207" s="94" t="s">
        <v>268</v>
      </c>
      <c r="D207" s="94"/>
      <c r="E207" s="92" t="s">
        <v>165</v>
      </c>
      <c r="F207" s="181">
        <f>F208+F234+F260+F279+F266+F290</f>
        <v>2800</v>
      </c>
      <c r="J207" s="144"/>
    </row>
    <row r="208" spans="1:11" s="85" customFormat="1" ht="31.5" x14ac:dyDescent="0.2">
      <c r="A208" s="93" t="s">
        <v>720</v>
      </c>
      <c r="B208" s="94" t="s">
        <v>142</v>
      </c>
      <c r="C208" s="94" t="s">
        <v>268</v>
      </c>
      <c r="D208" s="94" t="s">
        <v>259</v>
      </c>
      <c r="E208" s="92" t="s">
        <v>165</v>
      </c>
      <c r="F208" s="190">
        <f>F209+F230</f>
        <v>1060</v>
      </c>
      <c r="J208" s="52"/>
      <c r="K208" s="52"/>
    </row>
    <row r="209" spans="1:11" s="85" customFormat="1" x14ac:dyDescent="0.2">
      <c r="A209" s="78" t="s">
        <v>269</v>
      </c>
      <c r="B209" s="82" t="s">
        <v>142</v>
      </c>
      <c r="C209" s="82" t="s">
        <v>268</v>
      </c>
      <c r="D209" s="82" t="s">
        <v>270</v>
      </c>
      <c r="E209" s="79"/>
      <c r="F209" s="191">
        <f>F210+F214+F218+F222+F226</f>
        <v>405</v>
      </c>
      <c r="J209" s="52"/>
      <c r="K209" s="52"/>
    </row>
    <row r="210" spans="1:11" s="85" customFormat="1" ht="22.5" x14ac:dyDescent="0.2">
      <c r="A210" s="78" t="s">
        <v>271</v>
      </c>
      <c r="B210" s="82" t="s">
        <v>142</v>
      </c>
      <c r="C210" s="82" t="s">
        <v>268</v>
      </c>
      <c r="D210" s="82" t="s">
        <v>272</v>
      </c>
      <c r="E210" s="79"/>
      <c r="F210" s="191">
        <f>F211</f>
        <v>85</v>
      </c>
      <c r="J210" s="52"/>
      <c r="K210" s="52"/>
    </row>
    <row r="211" spans="1:11" s="85" customFormat="1" x14ac:dyDescent="0.2">
      <c r="A211" s="78" t="s">
        <v>507</v>
      </c>
      <c r="B211" s="82" t="s">
        <v>142</v>
      </c>
      <c r="C211" s="82" t="s">
        <v>268</v>
      </c>
      <c r="D211" s="82" t="s">
        <v>272</v>
      </c>
      <c r="E211" s="79" t="s">
        <v>134</v>
      </c>
      <c r="F211" s="191">
        <f>F212</f>
        <v>85</v>
      </c>
      <c r="J211" s="52"/>
      <c r="K211" s="52"/>
    </row>
    <row r="212" spans="1:11" s="85" customFormat="1" ht="22.5" x14ac:dyDescent="0.2">
      <c r="A212" s="78" t="s">
        <v>135</v>
      </c>
      <c r="B212" s="82" t="s">
        <v>142</v>
      </c>
      <c r="C212" s="82" t="s">
        <v>268</v>
      </c>
      <c r="D212" s="82" t="s">
        <v>272</v>
      </c>
      <c r="E212" s="79" t="s">
        <v>136</v>
      </c>
      <c r="F212" s="191">
        <f>F213</f>
        <v>85</v>
      </c>
      <c r="J212" s="52"/>
      <c r="K212" s="52"/>
    </row>
    <row r="213" spans="1:11" s="85" customFormat="1" x14ac:dyDescent="0.2">
      <c r="A213" s="106" t="s">
        <v>681</v>
      </c>
      <c r="B213" s="82" t="s">
        <v>142</v>
      </c>
      <c r="C213" s="82" t="s">
        <v>268</v>
      </c>
      <c r="D213" s="82" t="s">
        <v>272</v>
      </c>
      <c r="E213" s="79" t="s">
        <v>138</v>
      </c>
      <c r="F213" s="191">
        <f>'Пр 6 вед'!G360</f>
        <v>85</v>
      </c>
      <c r="J213" s="52"/>
      <c r="K213" s="52"/>
    </row>
    <row r="214" spans="1:11" s="85" customFormat="1" ht="33.75" x14ac:dyDescent="0.2">
      <c r="A214" s="78" t="s">
        <v>273</v>
      </c>
      <c r="B214" s="82" t="s">
        <v>142</v>
      </c>
      <c r="C214" s="82" t="s">
        <v>268</v>
      </c>
      <c r="D214" s="82" t="s">
        <v>274</v>
      </c>
      <c r="E214" s="79"/>
      <c r="F214" s="191">
        <f>F215</f>
        <v>40</v>
      </c>
      <c r="J214" s="52"/>
      <c r="K214" s="52"/>
    </row>
    <row r="215" spans="1:11" s="85" customFormat="1" x14ac:dyDescent="0.2">
      <c r="A215" s="78" t="s">
        <v>507</v>
      </c>
      <c r="B215" s="82" t="s">
        <v>142</v>
      </c>
      <c r="C215" s="82" t="s">
        <v>268</v>
      </c>
      <c r="D215" s="82" t="s">
        <v>274</v>
      </c>
      <c r="E215" s="79" t="s">
        <v>134</v>
      </c>
      <c r="F215" s="191">
        <f>F216</f>
        <v>40</v>
      </c>
      <c r="J215" s="52"/>
      <c r="K215" s="52"/>
    </row>
    <row r="216" spans="1:11" s="85" customFormat="1" ht="22.5" x14ac:dyDescent="0.2">
      <c r="A216" s="78" t="s">
        <v>135</v>
      </c>
      <c r="B216" s="82" t="s">
        <v>142</v>
      </c>
      <c r="C216" s="82" t="s">
        <v>268</v>
      </c>
      <c r="D216" s="82" t="s">
        <v>274</v>
      </c>
      <c r="E216" s="79" t="s">
        <v>136</v>
      </c>
      <c r="F216" s="191">
        <f>F217</f>
        <v>40</v>
      </c>
      <c r="J216" s="52"/>
      <c r="K216" s="52"/>
    </row>
    <row r="217" spans="1:11" s="85" customFormat="1" x14ac:dyDescent="0.2">
      <c r="A217" s="106" t="s">
        <v>681</v>
      </c>
      <c r="B217" s="82" t="s">
        <v>142</v>
      </c>
      <c r="C217" s="82" t="s">
        <v>268</v>
      </c>
      <c r="D217" s="82" t="s">
        <v>274</v>
      </c>
      <c r="E217" s="79" t="s">
        <v>138</v>
      </c>
      <c r="F217" s="191">
        <f>'Пр 6 вед'!G364</f>
        <v>40</v>
      </c>
      <c r="J217" s="52"/>
      <c r="K217" s="52"/>
    </row>
    <row r="218" spans="1:11" s="85" customFormat="1" x14ac:dyDescent="0.2">
      <c r="A218" s="78" t="s">
        <v>275</v>
      </c>
      <c r="B218" s="82" t="s">
        <v>142</v>
      </c>
      <c r="C218" s="82" t="s">
        <v>268</v>
      </c>
      <c r="D218" s="82" t="s">
        <v>276</v>
      </c>
      <c r="E218" s="79"/>
      <c r="F218" s="191">
        <f>F219</f>
        <v>50</v>
      </c>
      <c r="J218" s="52"/>
      <c r="K218" s="52"/>
    </row>
    <row r="219" spans="1:11" s="85" customFormat="1" x14ac:dyDescent="0.2">
      <c r="A219" s="78" t="s">
        <v>507</v>
      </c>
      <c r="B219" s="82" t="s">
        <v>142</v>
      </c>
      <c r="C219" s="82" t="s">
        <v>268</v>
      </c>
      <c r="D219" s="82" t="s">
        <v>276</v>
      </c>
      <c r="E219" s="79" t="s">
        <v>134</v>
      </c>
      <c r="F219" s="191">
        <f>F220</f>
        <v>50</v>
      </c>
      <c r="J219" s="52"/>
      <c r="K219" s="52"/>
    </row>
    <row r="220" spans="1:11" s="85" customFormat="1" ht="27" customHeight="1" x14ac:dyDescent="0.2">
      <c r="A220" s="78" t="s">
        <v>135</v>
      </c>
      <c r="B220" s="82" t="s">
        <v>142</v>
      </c>
      <c r="C220" s="82" t="s">
        <v>268</v>
      </c>
      <c r="D220" s="82" t="s">
        <v>276</v>
      </c>
      <c r="E220" s="79" t="s">
        <v>136</v>
      </c>
      <c r="F220" s="191">
        <f>F221</f>
        <v>50</v>
      </c>
      <c r="J220" s="52"/>
      <c r="K220" s="52"/>
    </row>
    <row r="221" spans="1:11" s="85" customFormat="1" x14ac:dyDescent="0.2">
      <c r="A221" s="106" t="s">
        <v>681</v>
      </c>
      <c r="B221" s="82" t="s">
        <v>142</v>
      </c>
      <c r="C221" s="82" t="s">
        <v>268</v>
      </c>
      <c r="D221" s="82" t="s">
        <v>276</v>
      </c>
      <c r="E221" s="79" t="s">
        <v>138</v>
      </c>
      <c r="F221" s="191">
        <f>'Пр 6 вед'!G368</f>
        <v>50</v>
      </c>
      <c r="J221" s="52"/>
      <c r="K221" s="52"/>
    </row>
    <row r="222" spans="1:11" s="85" customFormat="1" ht="22.5" x14ac:dyDescent="0.2">
      <c r="A222" s="78" t="s">
        <v>721</v>
      </c>
      <c r="B222" s="82" t="s">
        <v>142</v>
      </c>
      <c r="C222" s="82" t="s">
        <v>268</v>
      </c>
      <c r="D222" s="82" t="s">
        <v>277</v>
      </c>
      <c r="E222" s="79"/>
      <c r="F222" s="191">
        <f>F223</f>
        <v>200</v>
      </c>
      <c r="J222" s="52"/>
      <c r="K222" s="52"/>
    </row>
    <row r="223" spans="1:11" s="85" customFormat="1" x14ac:dyDescent="0.2">
      <c r="A223" s="78" t="s">
        <v>507</v>
      </c>
      <c r="B223" s="82" t="s">
        <v>142</v>
      </c>
      <c r="C223" s="82" t="s">
        <v>268</v>
      </c>
      <c r="D223" s="82" t="s">
        <v>277</v>
      </c>
      <c r="E223" s="79" t="s">
        <v>134</v>
      </c>
      <c r="F223" s="191">
        <f>F224</f>
        <v>200</v>
      </c>
      <c r="J223" s="52"/>
      <c r="K223" s="52"/>
    </row>
    <row r="224" spans="1:11" s="85" customFormat="1" ht="22.5" x14ac:dyDescent="0.2">
      <c r="A224" s="78" t="s">
        <v>135</v>
      </c>
      <c r="B224" s="82" t="s">
        <v>142</v>
      </c>
      <c r="C224" s="82" t="s">
        <v>268</v>
      </c>
      <c r="D224" s="82" t="s">
        <v>277</v>
      </c>
      <c r="E224" s="79" t="s">
        <v>136</v>
      </c>
      <c r="F224" s="191">
        <f>F225</f>
        <v>200</v>
      </c>
      <c r="J224" s="52"/>
      <c r="K224" s="52"/>
    </row>
    <row r="225" spans="1:11" s="85" customFormat="1" x14ac:dyDescent="0.2">
      <c r="A225" s="106" t="s">
        <v>681</v>
      </c>
      <c r="B225" s="82" t="s">
        <v>142</v>
      </c>
      <c r="C225" s="82" t="s">
        <v>268</v>
      </c>
      <c r="D225" s="82" t="s">
        <v>277</v>
      </c>
      <c r="E225" s="79" t="s">
        <v>138</v>
      </c>
      <c r="F225" s="191">
        <f>'Пр 6 вед'!G372</f>
        <v>200</v>
      </c>
      <c r="J225" s="52"/>
      <c r="K225" s="52"/>
    </row>
    <row r="226" spans="1:11" s="85" customFormat="1" x14ac:dyDescent="0.2">
      <c r="A226" s="78" t="s">
        <v>278</v>
      </c>
      <c r="B226" s="82" t="s">
        <v>142</v>
      </c>
      <c r="C226" s="82" t="s">
        <v>268</v>
      </c>
      <c r="D226" s="82" t="s">
        <v>279</v>
      </c>
      <c r="E226" s="79"/>
      <c r="F226" s="191">
        <f>F227</f>
        <v>30</v>
      </c>
      <c r="J226" s="52"/>
      <c r="K226" s="52"/>
    </row>
    <row r="227" spans="1:11" s="85" customFormat="1" x14ac:dyDescent="0.2">
      <c r="A227" s="78" t="s">
        <v>507</v>
      </c>
      <c r="B227" s="82" t="s">
        <v>142</v>
      </c>
      <c r="C227" s="82" t="s">
        <v>268</v>
      </c>
      <c r="D227" s="82" t="s">
        <v>279</v>
      </c>
      <c r="E227" s="79" t="s">
        <v>134</v>
      </c>
      <c r="F227" s="191">
        <f>F228</f>
        <v>30</v>
      </c>
      <c r="J227" s="52"/>
      <c r="K227" s="52"/>
    </row>
    <row r="228" spans="1:11" s="85" customFormat="1" ht="22.5" x14ac:dyDescent="0.2">
      <c r="A228" s="78" t="s">
        <v>135</v>
      </c>
      <c r="B228" s="82" t="s">
        <v>142</v>
      </c>
      <c r="C228" s="82" t="s">
        <v>268</v>
      </c>
      <c r="D228" s="82" t="s">
        <v>279</v>
      </c>
      <c r="E228" s="79" t="s">
        <v>136</v>
      </c>
      <c r="F228" s="191">
        <f>F229</f>
        <v>30</v>
      </c>
      <c r="J228" s="52"/>
      <c r="K228" s="52"/>
    </row>
    <row r="229" spans="1:11" s="85" customFormat="1" x14ac:dyDescent="0.2">
      <c r="A229" s="106" t="s">
        <v>681</v>
      </c>
      <c r="B229" s="82" t="s">
        <v>142</v>
      </c>
      <c r="C229" s="82" t="s">
        <v>268</v>
      </c>
      <c r="D229" s="82" t="s">
        <v>279</v>
      </c>
      <c r="E229" s="79" t="s">
        <v>138</v>
      </c>
      <c r="F229" s="191">
        <f>'Пр 6 вед'!G376</f>
        <v>30</v>
      </c>
      <c r="J229" s="52"/>
      <c r="K229" s="52"/>
    </row>
    <row r="230" spans="1:11" s="85" customFormat="1" x14ac:dyDescent="0.2">
      <c r="A230" s="106" t="s">
        <v>280</v>
      </c>
      <c r="B230" s="82" t="s">
        <v>142</v>
      </c>
      <c r="C230" s="82" t="s">
        <v>268</v>
      </c>
      <c r="D230" s="82" t="s">
        <v>281</v>
      </c>
      <c r="E230" s="79"/>
      <c r="F230" s="191">
        <f>F231</f>
        <v>655</v>
      </c>
      <c r="J230" s="52"/>
      <c r="K230" s="52"/>
    </row>
    <row r="231" spans="1:11" s="85" customFormat="1" x14ac:dyDescent="0.2">
      <c r="A231" s="78" t="s">
        <v>282</v>
      </c>
      <c r="B231" s="82" t="s">
        <v>142</v>
      </c>
      <c r="C231" s="82" t="s">
        <v>268</v>
      </c>
      <c r="D231" s="82" t="s">
        <v>283</v>
      </c>
      <c r="E231" s="79"/>
      <c r="F231" s="191">
        <f>F232</f>
        <v>655</v>
      </c>
      <c r="J231" s="52"/>
      <c r="K231" s="52"/>
    </row>
    <row r="232" spans="1:11" s="85" customFormat="1" x14ac:dyDescent="0.2">
      <c r="A232" s="78" t="s">
        <v>153</v>
      </c>
      <c r="B232" s="82" t="s">
        <v>142</v>
      </c>
      <c r="C232" s="82" t="s">
        <v>268</v>
      </c>
      <c r="D232" s="82" t="s">
        <v>283</v>
      </c>
      <c r="E232" s="79">
        <v>800</v>
      </c>
      <c r="F232" s="191">
        <f>F233</f>
        <v>655</v>
      </c>
      <c r="J232" s="52"/>
      <c r="K232" s="52"/>
    </row>
    <row r="233" spans="1:11" s="85" customFormat="1" ht="33.75" x14ac:dyDescent="0.2">
      <c r="A233" s="106" t="s">
        <v>509</v>
      </c>
      <c r="B233" s="82" t="s">
        <v>142</v>
      </c>
      <c r="C233" s="82" t="s">
        <v>268</v>
      </c>
      <c r="D233" s="82" t="s">
        <v>283</v>
      </c>
      <c r="E233" s="79">
        <v>810</v>
      </c>
      <c r="F233" s="191">
        <f>'Пр 6 вед'!G380</f>
        <v>655</v>
      </c>
      <c r="J233" s="52"/>
      <c r="K233" s="52"/>
    </row>
    <row r="234" spans="1:11" ht="21" customHeight="1" x14ac:dyDescent="0.2">
      <c r="A234" s="109" t="s">
        <v>904</v>
      </c>
      <c r="B234" s="94" t="s">
        <v>142</v>
      </c>
      <c r="C234" s="94" t="s">
        <v>268</v>
      </c>
      <c r="D234" s="94" t="s">
        <v>368</v>
      </c>
      <c r="E234" s="92" t="s">
        <v>165</v>
      </c>
      <c r="F234" s="181">
        <f>F235+F243</f>
        <v>400</v>
      </c>
    </row>
    <row r="235" spans="1:11" ht="22.5" x14ac:dyDescent="0.2">
      <c r="A235" s="105" t="s">
        <v>369</v>
      </c>
      <c r="B235" s="82" t="s">
        <v>142</v>
      </c>
      <c r="C235" s="82" t="s">
        <v>268</v>
      </c>
      <c r="D235" s="82" t="s">
        <v>370</v>
      </c>
      <c r="E235" s="79"/>
      <c r="F235" s="183">
        <f>F236</f>
        <v>100</v>
      </c>
    </row>
    <row r="236" spans="1:11" x14ac:dyDescent="0.2">
      <c r="A236" s="326" t="s">
        <v>905</v>
      </c>
      <c r="B236" s="82" t="s">
        <v>142</v>
      </c>
      <c r="C236" s="82" t="s">
        <v>268</v>
      </c>
      <c r="D236" s="82" t="s">
        <v>788</v>
      </c>
      <c r="E236" s="79"/>
      <c r="F236" s="183">
        <f>F237+F240</f>
        <v>100</v>
      </c>
    </row>
    <row r="237" spans="1:11" x14ac:dyDescent="0.2">
      <c r="A237" s="78" t="s">
        <v>507</v>
      </c>
      <c r="B237" s="82" t="s">
        <v>142</v>
      </c>
      <c r="C237" s="82" t="s">
        <v>268</v>
      </c>
      <c r="D237" s="82" t="s">
        <v>788</v>
      </c>
      <c r="E237" s="79" t="s">
        <v>134</v>
      </c>
      <c r="F237" s="183">
        <f>F238</f>
        <v>100</v>
      </c>
    </row>
    <row r="238" spans="1:11" ht="22.5" x14ac:dyDescent="0.2">
      <c r="A238" s="78" t="s">
        <v>135</v>
      </c>
      <c r="B238" s="82" t="s">
        <v>142</v>
      </c>
      <c r="C238" s="82" t="s">
        <v>268</v>
      </c>
      <c r="D238" s="82" t="s">
        <v>788</v>
      </c>
      <c r="E238" s="79" t="s">
        <v>136</v>
      </c>
      <c r="F238" s="183">
        <f>F239</f>
        <v>100</v>
      </c>
    </row>
    <row r="239" spans="1:11" x14ac:dyDescent="0.2">
      <c r="A239" s="106" t="s">
        <v>681</v>
      </c>
      <c r="B239" s="82" t="s">
        <v>142</v>
      </c>
      <c r="C239" s="82" t="s">
        <v>268</v>
      </c>
      <c r="D239" s="82" t="s">
        <v>788</v>
      </c>
      <c r="E239" s="79" t="s">
        <v>138</v>
      </c>
      <c r="F239" s="183">
        <f>'Пр 6 вед'!G568</f>
        <v>100</v>
      </c>
    </row>
    <row r="240" spans="1:11" hidden="1" x14ac:dyDescent="0.2">
      <c r="A240" s="317" t="s">
        <v>768</v>
      </c>
      <c r="B240" s="82" t="s">
        <v>142</v>
      </c>
      <c r="C240" s="82" t="s">
        <v>268</v>
      </c>
      <c r="D240" s="82" t="s">
        <v>788</v>
      </c>
      <c r="E240" s="79">
        <v>800</v>
      </c>
      <c r="F240" s="183">
        <f>F241</f>
        <v>0</v>
      </c>
    </row>
    <row r="241" spans="1:11" hidden="1" x14ac:dyDescent="0.2">
      <c r="A241" s="317" t="s">
        <v>769</v>
      </c>
      <c r="B241" s="82" t="s">
        <v>142</v>
      </c>
      <c r="C241" s="82" t="s">
        <v>268</v>
      </c>
      <c r="D241" s="82" t="s">
        <v>788</v>
      </c>
      <c r="E241" s="79">
        <v>810</v>
      </c>
      <c r="F241" s="183">
        <f>F242</f>
        <v>0</v>
      </c>
    </row>
    <row r="242" spans="1:11" ht="56.25" hidden="1" x14ac:dyDescent="0.2">
      <c r="A242" s="318" t="s">
        <v>770</v>
      </c>
      <c r="B242" s="82" t="s">
        <v>142</v>
      </c>
      <c r="C242" s="82" t="s">
        <v>268</v>
      </c>
      <c r="D242" s="82" t="s">
        <v>371</v>
      </c>
      <c r="E242" s="79">
        <v>812</v>
      </c>
      <c r="F242" s="183">
        <v>0</v>
      </c>
    </row>
    <row r="243" spans="1:11" ht="22.5" x14ac:dyDescent="0.2">
      <c r="A243" s="105" t="s">
        <v>372</v>
      </c>
      <c r="B243" s="82" t="s">
        <v>142</v>
      </c>
      <c r="C243" s="82" t="s">
        <v>268</v>
      </c>
      <c r="D243" s="82" t="s">
        <v>373</v>
      </c>
      <c r="E243" s="79"/>
      <c r="F243" s="183">
        <f>F244+F248+F252+F256</f>
        <v>300</v>
      </c>
    </row>
    <row r="244" spans="1:11" ht="33.75" x14ac:dyDescent="0.2">
      <c r="A244" s="105" t="s">
        <v>374</v>
      </c>
      <c r="B244" s="82" t="s">
        <v>142</v>
      </c>
      <c r="C244" s="82" t="s">
        <v>268</v>
      </c>
      <c r="D244" s="82" t="s">
        <v>375</v>
      </c>
      <c r="E244" s="79"/>
      <c r="F244" s="183">
        <f>F245</f>
        <v>90</v>
      </c>
    </row>
    <row r="245" spans="1:11" x14ac:dyDescent="0.2">
      <c r="A245" s="78" t="s">
        <v>507</v>
      </c>
      <c r="B245" s="82" t="s">
        <v>142</v>
      </c>
      <c r="C245" s="82" t="s">
        <v>268</v>
      </c>
      <c r="D245" s="82" t="s">
        <v>375</v>
      </c>
      <c r="E245" s="79" t="s">
        <v>134</v>
      </c>
      <c r="F245" s="183">
        <f>F246</f>
        <v>90</v>
      </c>
    </row>
    <row r="246" spans="1:11" ht="22.5" x14ac:dyDescent="0.2">
      <c r="A246" s="78" t="s">
        <v>135</v>
      </c>
      <c r="B246" s="82" t="s">
        <v>142</v>
      </c>
      <c r="C246" s="82" t="s">
        <v>268</v>
      </c>
      <c r="D246" s="82" t="s">
        <v>375</v>
      </c>
      <c r="E246" s="79" t="s">
        <v>136</v>
      </c>
      <c r="F246" s="183">
        <f>F247</f>
        <v>90</v>
      </c>
    </row>
    <row r="247" spans="1:11" x14ac:dyDescent="0.2">
      <c r="A247" s="106" t="s">
        <v>681</v>
      </c>
      <c r="B247" s="82" t="s">
        <v>142</v>
      </c>
      <c r="C247" s="82" t="s">
        <v>268</v>
      </c>
      <c r="D247" s="82" t="s">
        <v>375</v>
      </c>
      <c r="E247" s="79" t="s">
        <v>138</v>
      </c>
      <c r="F247" s="183">
        <f>'Пр 6 вед'!G576</f>
        <v>90</v>
      </c>
    </row>
    <row r="248" spans="1:11" s="85" customFormat="1" ht="22.5" x14ac:dyDescent="0.2">
      <c r="A248" s="319" t="s">
        <v>789</v>
      </c>
      <c r="B248" s="82" t="s">
        <v>142</v>
      </c>
      <c r="C248" s="82" t="s">
        <v>268</v>
      </c>
      <c r="D248" s="82" t="s">
        <v>790</v>
      </c>
      <c r="E248" s="79"/>
      <c r="F248" s="183">
        <f>F249</f>
        <v>120</v>
      </c>
      <c r="J248" s="52"/>
      <c r="K248" s="52"/>
    </row>
    <row r="249" spans="1:11" s="85" customFormat="1" x14ac:dyDescent="0.2">
      <c r="A249" s="78" t="s">
        <v>507</v>
      </c>
      <c r="B249" s="82" t="s">
        <v>142</v>
      </c>
      <c r="C249" s="82" t="s">
        <v>268</v>
      </c>
      <c r="D249" s="82" t="s">
        <v>790</v>
      </c>
      <c r="E249" s="79" t="s">
        <v>134</v>
      </c>
      <c r="F249" s="183">
        <f>F250</f>
        <v>120</v>
      </c>
      <c r="J249" s="52"/>
      <c r="K249" s="52"/>
    </row>
    <row r="250" spans="1:11" s="85" customFormat="1" ht="22.5" x14ac:dyDescent="0.2">
      <c r="A250" s="78" t="s">
        <v>135</v>
      </c>
      <c r="B250" s="82" t="s">
        <v>142</v>
      </c>
      <c r="C250" s="82" t="s">
        <v>268</v>
      </c>
      <c r="D250" s="82" t="s">
        <v>790</v>
      </c>
      <c r="E250" s="79" t="s">
        <v>136</v>
      </c>
      <c r="F250" s="183">
        <f>F251</f>
        <v>120</v>
      </c>
      <c r="J250" s="52"/>
      <c r="K250" s="52"/>
    </row>
    <row r="251" spans="1:11" s="85" customFormat="1" x14ac:dyDescent="0.2">
      <c r="A251" s="106" t="s">
        <v>681</v>
      </c>
      <c r="B251" s="82" t="s">
        <v>142</v>
      </c>
      <c r="C251" s="82" t="s">
        <v>268</v>
      </c>
      <c r="D251" s="82" t="s">
        <v>790</v>
      </c>
      <c r="E251" s="79" t="s">
        <v>138</v>
      </c>
      <c r="F251" s="183">
        <f>'Пр 6 вед'!G580</f>
        <v>120</v>
      </c>
      <c r="J251" s="52"/>
      <c r="K251" s="52"/>
    </row>
    <row r="252" spans="1:11" s="85" customFormat="1" ht="22.5" x14ac:dyDescent="0.2">
      <c r="A252" s="319" t="s">
        <v>900</v>
      </c>
      <c r="B252" s="82" t="s">
        <v>142</v>
      </c>
      <c r="C252" s="82" t="s">
        <v>268</v>
      </c>
      <c r="D252" s="82" t="s">
        <v>791</v>
      </c>
      <c r="E252" s="79"/>
      <c r="F252" s="183">
        <f>F253</f>
        <v>60</v>
      </c>
      <c r="J252" s="52"/>
      <c r="K252" s="52"/>
    </row>
    <row r="253" spans="1:11" s="85" customFormat="1" x14ac:dyDescent="0.2">
      <c r="A253" s="78" t="s">
        <v>507</v>
      </c>
      <c r="B253" s="82" t="s">
        <v>142</v>
      </c>
      <c r="C253" s="82" t="s">
        <v>268</v>
      </c>
      <c r="D253" s="82" t="s">
        <v>791</v>
      </c>
      <c r="E253" s="79" t="s">
        <v>134</v>
      </c>
      <c r="F253" s="183">
        <f>F254</f>
        <v>60</v>
      </c>
      <c r="J253" s="52"/>
      <c r="K253" s="52"/>
    </row>
    <row r="254" spans="1:11" s="85" customFormat="1" ht="22.5" x14ac:dyDescent="0.2">
      <c r="A254" s="78" t="s">
        <v>135</v>
      </c>
      <c r="B254" s="82" t="s">
        <v>142</v>
      </c>
      <c r="C254" s="82" t="s">
        <v>268</v>
      </c>
      <c r="D254" s="82" t="s">
        <v>791</v>
      </c>
      <c r="E254" s="79" t="s">
        <v>136</v>
      </c>
      <c r="F254" s="183">
        <f>F255</f>
        <v>60</v>
      </c>
      <c r="J254" s="52"/>
      <c r="K254" s="52"/>
    </row>
    <row r="255" spans="1:11" s="85" customFormat="1" x14ac:dyDescent="0.2">
      <c r="A255" s="106" t="s">
        <v>681</v>
      </c>
      <c r="B255" s="82" t="s">
        <v>142</v>
      </c>
      <c r="C255" s="82" t="s">
        <v>268</v>
      </c>
      <c r="D255" s="82" t="s">
        <v>791</v>
      </c>
      <c r="E255" s="79" t="s">
        <v>138</v>
      </c>
      <c r="F255" s="183">
        <f>'Пр 6 вед'!G584</f>
        <v>60</v>
      </c>
      <c r="J255" s="52"/>
      <c r="K255" s="52"/>
    </row>
    <row r="256" spans="1:11" s="85" customFormat="1" ht="22.5" x14ac:dyDescent="0.2">
      <c r="A256" s="319" t="s">
        <v>901</v>
      </c>
      <c r="B256" s="82" t="s">
        <v>142</v>
      </c>
      <c r="C256" s="82" t="s">
        <v>268</v>
      </c>
      <c r="D256" s="82" t="s">
        <v>792</v>
      </c>
      <c r="E256" s="79"/>
      <c r="F256" s="183">
        <f>F257</f>
        <v>30</v>
      </c>
      <c r="J256" s="52"/>
      <c r="K256" s="52"/>
    </row>
    <row r="257" spans="1:11" s="85" customFormat="1" x14ac:dyDescent="0.2">
      <c r="A257" s="78" t="s">
        <v>507</v>
      </c>
      <c r="B257" s="82" t="s">
        <v>142</v>
      </c>
      <c r="C257" s="82" t="s">
        <v>268</v>
      </c>
      <c r="D257" s="82" t="s">
        <v>792</v>
      </c>
      <c r="E257" s="79" t="s">
        <v>134</v>
      </c>
      <c r="F257" s="183">
        <f>F258</f>
        <v>30</v>
      </c>
      <c r="J257" s="52"/>
      <c r="K257" s="52"/>
    </row>
    <row r="258" spans="1:11" s="85" customFormat="1" ht="22.5" x14ac:dyDescent="0.2">
      <c r="A258" s="78" t="s">
        <v>135</v>
      </c>
      <c r="B258" s="82" t="s">
        <v>142</v>
      </c>
      <c r="C258" s="82" t="s">
        <v>268</v>
      </c>
      <c r="D258" s="82" t="s">
        <v>792</v>
      </c>
      <c r="E258" s="79" t="s">
        <v>136</v>
      </c>
      <c r="F258" s="183">
        <f>F259</f>
        <v>30</v>
      </c>
      <c r="J258" s="52"/>
      <c r="K258" s="52"/>
    </row>
    <row r="259" spans="1:11" s="85" customFormat="1" x14ac:dyDescent="0.2">
      <c r="A259" s="106" t="s">
        <v>681</v>
      </c>
      <c r="B259" s="82" t="s">
        <v>142</v>
      </c>
      <c r="C259" s="82" t="s">
        <v>268</v>
      </c>
      <c r="D259" s="82" t="s">
        <v>792</v>
      </c>
      <c r="E259" s="79" t="s">
        <v>138</v>
      </c>
      <c r="F259" s="183">
        <f>'Пр 6 вед'!G588</f>
        <v>30</v>
      </c>
      <c r="J259" s="52"/>
      <c r="K259" s="52"/>
    </row>
    <row r="260" spans="1:11" s="85" customFormat="1" ht="31.5" x14ac:dyDescent="0.2">
      <c r="A260" s="93" t="s">
        <v>705</v>
      </c>
      <c r="B260" s="92" t="s">
        <v>142</v>
      </c>
      <c r="C260" s="94" t="s">
        <v>268</v>
      </c>
      <c r="D260" s="94" t="s">
        <v>376</v>
      </c>
      <c r="E260" s="92"/>
      <c r="F260" s="181">
        <f>+F261</f>
        <v>150</v>
      </c>
      <c r="J260" s="52"/>
      <c r="K260" s="52"/>
    </row>
    <row r="261" spans="1:11" s="85" customFormat="1" ht="22.5" x14ac:dyDescent="0.2">
      <c r="A261" s="78" t="s">
        <v>377</v>
      </c>
      <c r="B261" s="82" t="s">
        <v>142</v>
      </c>
      <c r="C261" s="82" t="s">
        <v>268</v>
      </c>
      <c r="D261" s="82" t="s">
        <v>378</v>
      </c>
      <c r="E261" s="79" t="s">
        <v>165</v>
      </c>
      <c r="F261" s="191">
        <f>F262</f>
        <v>150</v>
      </c>
      <c r="J261" s="52"/>
      <c r="K261" s="52"/>
    </row>
    <row r="262" spans="1:11" s="85" customFormat="1" x14ac:dyDescent="0.2">
      <c r="A262" s="78" t="s">
        <v>507</v>
      </c>
      <c r="B262" s="82" t="s">
        <v>142</v>
      </c>
      <c r="C262" s="82" t="s">
        <v>268</v>
      </c>
      <c r="D262" s="82" t="s">
        <v>378</v>
      </c>
      <c r="E262" s="79" t="s">
        <v>134</v>
      </c>
      <c r="F262" s="191">
        <f>F263</f>
        <v>150</v>
      </c>
      <c r="J262" s="52"/>
      <c r="K262" s="52"/>
    </row>
    <row r="263" spans="1:11" s="85" customFormat="1" ht="22.5" x14ac:dyDescent="0.2">
      <c r="A263" s="78" t="s">
        <v>135</v>
      </c>
      <c r="B263" s="82" t="s">
        <v>142</v>
      </c>
      <c r="C263" s="82" t="s">
        <v>268</v>
      </c>
      <c r="D263" s="82" t="s">
        <v>378</v>
      </c>
      <c r="E263" s="79" t="s">
        <v>136</v>
      </c>
      <c r="F263" s="191">
        <f>F265+F264</f>
        <v>150</v>
      </c>
      <c r="J263" s="52"/>
      <c r="K263" s="52"/>
    </row>
    <row r="264" spans="1:11" ht="22.5" x14ac:dyDescent="0.2">
      <c r="A264" s="106" t="s">
        <v>152</v>
      </c>
      <c r="B264" s="82" t="s">
        <v>142</v>
      </c>
      <c r="C264" s="82" t="s">
        <v>268</v>
      </c>
      <c r="D264" s="82" t="s">
        <v>378</v>
      </c>
      <c r="E264" s="79">
        <v>242</v>
      </c>
      <c r="F264" s="191">
        <f>'Пр 6 вед'!G593</f>
        <v>15</v>
      </c>
    </row>
    <row r="265" spans="1:11" x14ac:dyDescent="0.2">
      <c r="A265" s="106" t="s">
        <v>681</v>
      </c>
      <c r="B265" s="82" t="s">
        <v>142</v>
      </c>
      <c r="C265" s="82" t="s">
        <v>268</v>
      </c>
      <c r="D265" s="82" t="s">
        <v>378</v>
      </c>
      <c r="E265" s="79" t="s">
        <v>138</v>
      </c>
      <c r="F265" s="191">
        <f>'Пр 6 вед'!G594</f>
        <v>135</v>
      </c>
    </row>
    <row r="266" spans="1:11" s="72" customFormat="1" ht="22.5" x14ac:dyDescent="0.2">
      <c r="A266" s="78" t="s">
        <v>707</v>
      </c>
      <c r="B266" s="82" t="s">
        <v>142</v>
      </c>
      <c r="C266" s="82" t="s">
        <v>268</v>
      </c>
      <c r="D266" s="82" t="s">
        <v>383</v>
      </c>
      <c r="E266" s="79" t="s">
        <v>165</v>
      </c>
      <c r="F266" s="183">
        <f>F275+F271+F267</f>
        <v>400</v>
      </c>
      <c r="G266" s="119"/>
      <c r="H266" s="119"/>
      <c r="I266" s="119"/>
    </row>
    <row r="267" spans="1:11" s="72" customFormat="1" x14ac:dyDescent="0.2">
      <c r="A267" s="59" t="s">
        <v>785</v>
      </c>
      <c r="B267" s="82" t="s">
        <v>142</v>
      </c>
      <c r="C267" s="82" t="s">
        <v>268</v>
      </c>
      <c r="D267" s="82" t="s">
        <v>784</v>
      </c>
      <c r="E267" s="79"/>
      <c r="F267" s="183">
        <f>F268</f>
        <v>280</v>
      </c>
      <c r="G267" s="119"/>
      <c r="H267" s="119"/>
      <c r="I267" s="119"/>
    </row>
    <row r="268" spans="1:11" x14ac:dyDescent="0.2">
      <c r="A268" s="78" t="s">
        <v>507</v>
      </c>
      <c r="B268" s="82" t="s">
        <v>142</v>
      </c>
      <c r="C268" s="82" t="s">
        <v>268</v>
      </c>
      <c r="D268" s="82" t="s">
        <v>784</v>
      </c>
      <c r="E268" s="79" t="s">
        <v>134</v>
      </c>
      <c r="F268" s="183">
        <f>F269</f>
        <v>280</v>
      </c>
    </row>
    <row r="269" spans="1:11" ht="22.5" x14ac:dyDescent="0.2">
      <c r="A269" s="78" t="s">
        <v>135</v>
      </c>
      <c r="B269" s="82" t="s">
        <v>142</v>
      </c>
      <c r="C269" s="82" t="s">
        <v>268</v>
      </c>
      <c r="D269" s="82" t="s">
        <v>784</v>
      </c>
      <c r="E269" s="79" t="s">
        <v>136</v>
      </c>
      <c r="F269" s="183">
        <f>F270</f>
        <v>280</v>
      </c>
    </row>
    <row r="270" spans="1:11" ht="23.25" customHeight="1" x14ac:dyDescent="0.2">
      <c r="A270" s="106" t="s">
        <v>681</v>
      </c>
      <c r="B270" s="82" t="s">
        <v>142</v>
      </c>
      <c r="C270" s="82" t="s">
        <v>268</v>
      </c>
      <c r="D270" s="82" t="s">
        <v>784</v>
      </c>
      <c r="E270" s="79" t="s">
        <v>138</v>
      </c>
      <c r="F270" s="183">
        <f>'Пр 6 вед'!G599</f>
        <v>280</v>
      </c>
    </row>
    <row r="271" spans="1:11" s="72" customFormat="1" x14ac:dyDescent="0.2">
      <c r="A271" s="59" t="s">
        <v>902</v>
      </c>
      <c r="B271" s="82" t="s">
        <v>142</v>
      </c>
      <c r="C271" s="82" t="s">
        <v>268</v>
      </c>
      <c r="D271" s="82" t="s">
        <v>786</v>
      </c>
      <c r="E271" s="79"/>
      <c r="F271" s="183">
        <f>F272</f>
        <v>60</v>
      </c>
      <c r="G271" s="119"/>
      <c r="H271" s="119"/>
      <c r="I271" s="119"/>
    </row>
    <row r="272" spans="1:11" x14ac:dyDescent="0.2">
      <c r="A272" s="78" t="s">
        <v>507</v>
      </c>
      <c r="B272" s="82" t="s">
        <v>142</v>
      </c>
      <c r="C272" s="82" t="s">
        <v>268</v>
      </c>
      <c r="D272" s="82" t="s">
        <v>786</v>
      </c>
      <c r="E272" s="79" t="s">
        <v>134</v>
      </c>
      <c r="F272" s="183">
        <f>F273</f>
        <v>60</v>
      </c>
    </row>
    <row r="273" spans="1:9" ht="22.5" x14ac:dyDescent="0.2">
      <c r="A273" s="78" t="s">
        <v>135</v>
      </c>
      <c r="B273" s="82" t="s">
        <v>142</v>
      </c>
      <c r="C273" s="82" t="s">
        <v>268</v>
      </c>
      <c r="D273" s="82" t="s">
        <v>786</v>
      </c>
      <c r="E273" s="79" t="s">
        <v>136</v>
      </c>
      <c r="F273" s="183">
        <f>F274</f>
        <v>60</v>
      </c>
    </row>
    <row r="274" spans="1:9" ht="23.25" customHeight="1" x14ac:dyDescent="0.2">
      <c r="A274" s="106" t="s">
        <v>681</v>
      </c>
      <c r="B274" s="82" t="s">
        <v>142</v>
      </c>
      <c r="C274" s="82" t="s">
        <v>268</v>
      </c>
      <c r="D274" s="82" t="s">
        <v>786</v>
      </c>
      <c r="E274" s="79" t="s">
        <v>138</v>
      </c>
      <c r="F274" s="183">
        <f>'Пр 6 вед'!G603</f>
        <v>60</v>
      </c>
    </row>
    <row r="275" spans="1:9" s="72" customFormat="1" ht="45" x14ac:dyDescent="0.2">
      <c r="A275" s="319" t="s">
        <v>903</v>
      </c>
      <c r="B275" s="82" t="s">
        <v>142</v>
      </c>
      <c r="C275" s="82" t="s">
        <v>268</v>
      </c>
      <c r="D275" s="82" t="s">
        <v>787</v>
      </c>
      <c r="E275" s="79"/>
      <c r="F275" s="183">
        <f>F276</f>
        <v>60</v>
      </c>
      <c r="G275" s="119"/>
      <c r="H275" s="119"/>
      <c r="I275" s="119"/>
    </row>
    <row r="276" spans="1:9" x14ac:dyDescent="0.2">
      <c r="A276" s="78" t="s">
        <v>507</v>
      </c>
      <c r="B276" s="82" t="s">
        <v>142</v>
      </c>
      <c r="C276" s="82" t="s">
        <v>268</v>
      </c>
      <c r="D276" s="82" t="s">
        <v>787</v>
      </c>
      <c r="E276" s="79" t="s">
        <v>134</v>
      </c>
      <c r="F276" s="183">
        <f>F277</f>
        <v>60</v>
      </c>
    </row>
    <row r="277" spans="1:9" ht="22.5" x14ac:dyDescent="0.2">
      <c r="A277" s="78" t="s">
        <v>135</v>
      </c>
      <c r="B277" s="82" t="s">
        <v>142</v>
      </c>
      <c r="C277" s="82" t="s">
        <v>268</v>
      </c>
      <c r="D277" s="82" t="s">
        <v>787</v>
      </c>
      <c r="E277" s="79" t="s">
        <v>136</v>
      </c>
      <c r="F277" s="183">
        <f>F278</f>
        <v>60</v>
      </c>
    </row>
    <row r="278" spans="1:9" ht="23.25" customHeight="1" x14ac:dyDescent="0.2">
      <c r="A278" s="106" t="s">
        <v>681</v>
      </c>
      <c r="B278" s="82" t="s">
        <v>142</v>
      </c>
      <c r="C278" s="82" t="s">
        <v>268</v>
      </c>
      <c r="D278" s="82" t="s">
        <v>787</v>
      </c>
      <c r="E278" s="79" t="s">
        <v>138</v>
      </c>
      <c r="F278" s="183">
        <f>'Пр 6 вед'!G607</f>
        <v>60</v>
      </c>
    </row>
    <row r="279" spans="1:9" ht="21" x14ac:dyDescent="0.2">
      <c r="A279" s="93" t="s">
        <v>706</v>
      </c>
      <c r="B279" s="92" t="s">
        <v>142</v>
      </c>
      <c r="C279" s="94" t="s">
        <v>268</v>
      </c>
      <c r="D279" s="94" t="s">
        <v>379</v>
      </c>
      <c r="E279" s="92"/>
      <c r="F279" s="190">
        <f>F281+F285</f>
        <v>500</v>
      </c>
    </row>
    <row r="280" spans="1:9" x14ac:dyDescent="0.2">
      <c r="A280" s="326" t="s">
        <v>906</v>
      </c>
      <c r="B280" s="92" t="s">
        <v>142</v>
      </c>
      <c r="C280" s="94" t="s">
        <v>268</v>
      </c>
      <c r="D280" s="94" t="s">
        <v>725</v>
      </c>
      <c r="E280" s="92"/>
      <c r="F280" s="190">
        <f>F281</f>
        <v>500</v>
      </c>
    </row>
    <row r="281" spans="1:9" ht="22.5" x14ac:dyDescent="0.2">
      <c r="A281" s="105" t="s">
        <v>66</v>
      </c>
      <c r="B281" s="79" t="s">
        <v>142</v>
      </c>
      <c r="C281" s="82" t="s">
        <v>268</v>
      </c>
      <c r="D281" s="82" t="s">
        <v>380</v>
      </c>
      <c r="E281" s="86"/>
      <c r="F281" s="192">
        <f>F282</f>
        <v>500</v>
      </c>
    </row>
    <row r="282" spans="1:9" x14ac:dyDescent="0.2">
      <c r="A282" s="78" t="s">
        <v>507</v>
      </c>
      <c r="B282" s="79" t="s">
        <v>142</v>
      </c>
      <c r="C282" s="82" t="s">
        <v>268</v>
      </c>
      <c r="D282" s="82" t="s">
        <v>380</v>
      </c>
      <c r="E282" s="86" t="s">
        <v>134</v>
      </c>
      <c r="F282" s="192">
        <f>F283</f>
        <v>500</v>
      </c>
    </row>
    <row r="283" spans="1:9" ht="22.5" x14ac:dyDescent="0.2">
      <c r="A283" s="78" t="s">
        <v>135</v>
      </c>
      <c r="B283" s="79" t="s">
        <v>142</v>
      </c>
      <c r="C283" s="82" t="s">
        <v>268</v>
      </c>
      <c r="D283" s="82" t="s">
        <v>380</v>
      </c>
      <c r="E283" s="86" t="s">
        <v>136</v>
      </c>
      <c r="F283" s="192">
        <f>F284</f>
        <v>500</v>
      </c>
    </row>
    <row r="284" spans="1:9" x14ac:dyDescent="0.2">
      <c r="A284" s="106" t="s">
        <v>681</v>
      </c>
      <c r="B284" s="79" t="s">
        <v>142</v>
      </c>
      <c r="C284" s="82" t="s">
        <v>268</v>
      </c>
      <c r="D284" s="82" t="s">
        <v>380</v>
      </c>
      <c r="E284" s="86" t="s">
        <v>138</v>
      </c>
      <c r="F284" s="192">
        <f>'Пр 6 вед'!G613</f>
        <v>500</v>
      </c>
    </row>
    <row r="285" spans="1:9" x14ac:dyDescent="0.2">
      <c r="A285" s="115" t="s">
        <v>381</v>
      </c>
      <c r="B285" s="82" t="s">
        <v>142</v>
      </c>
      <c r="C285" s="82" t="s">
        <v>268</v>
      </c>
      <c r="D285" s="82" t="s">
        <v>382</v>
      </c>
      <c r="E285" s="79" t="s">
        <v>165</v>
      </c>
      <c r="F285" s="191">
        <f>F286</f>
        <v>0</v>
      </c>
    </row>
    <row r="286" spans="1:9" x14ac:dyDescent="0.2">
      <c r="A286" s="78" t="s">
        <v>507</v>
      </c>
      <c r="B286" s="82" t="s">
        <v>142</v>
      </c>
      <c r="C286" s="82" t="s">
        <v>268</v>
      </c>
      <c r="D286" s="82" t="s">
        <v>382</v>
      </c>
      <c r="E286" s="79" t="s">
        <v>134</v>
      </c>
      <c r="F286" s="191">
        <f>F287</f>
        <v>0</v>
      </c>
    </row>
    <row r="287" spans="1:9" s="72" customFormat="1" ht="22.5" x14ac:dyDescent="0.2">
      <c r="A287" s="78" t="s">
        <v>135</v>
      </c>
      <c r="B287" s="82" t="s">
        <v>142</v>
      </c>
      <c r="C287" s="82" t="s">
        <v>268</v>
      </c>
      <c r="D287" s="82" t="s">
        <v>382</v>
      </c>
      <c r="E287" s="79" t="s">
        <v>136</v>
      </c>
      <c r="F287" s="191">
        <f>F288</f>
        <v>0</v>
      </c>
      <c r="G287" s="119"/>
      <c r="H287" s="119"/>
      <c r="I287" s="119"/>
    </row>
    <row r="288" spans="1:9" s="72" customFormat="1" x14ac:dyDescent="0.2">
      <c r="A288" s="106" t="s">
        <v>681</v>
      </c>
      <c r="B288" s="82" t="s">
        <v>142</v>
      </c>
      <c r="C288" s="82" t="s">
        <v>268</v>
      </c>
      <c r="D288" s="82" t="s">
        <v>382</v>
      </c>
      <c r="E288" s="79" t="s">
        <v>138</v>
      </c>
      <c r="F288" s="191">
        <v>0</v>
      </c>
      <c r="G288" s="119"/>
      <c r="H288" s="119"/>
      <c r="I288" s="119"/>
    </row>
    <row r="289" spans="1:11" s="72" customFormat="1" ht="21" x14ac:dyDescent="0.2">
      <c r="A289" s="93" t="s">
        <v>856</v>
      </c>
      <c r="B289" s="82" t="s">
        <v>142</v>
      </c>
      <c r="C289" s="82" t="s">
        <v>268</v>
      </c>
      <c r="D289" s="82" t="s">
        <v>767</v>
      </c>
      <c r="E289" s="79"/>
      <c r="F289" s="191">
        <f>F290</f>
        <v>290</v>
      </c>
      <c r="G289" s="119"/>
      <c r="H289" s="119"/>
      <c r="I289" s="119"/>
    </row>
    <row r="290" spans="1:11" ht="15.75" customHeight="1" x14ac:dyDescent="0.2">
      <c r="A290" s="59" t="s">
        <v>801</v>
      </c>
      <c r="B290" s="82" t="s">
        <v>142</v>
      </c>
      <c r="C290" s="82" t="s">
        <v>268</v>
      </c>
      <c r="D290" s="82" t="s">
        <v>800</v>
      </c>
      <c r="E290" s="79"/>
      <c r="F290" s="183">
        <f>F291</f>
        <v>290</v>
      </c>
    </row>
    <row r="291" spans="1:11" ht="15.75" customHeight="1" x14ac:dyDescent="0.2">
      <c r="A291" s="78" t="s">
        <v>507</v>
      </c>
      <c r="B291" s="82" t="s">
        <v>142</v>
      </c>
      <c r="C291" s="82" t="s">
        <v>268</v>
      </c>
      <c r="D291" s="82" t="s">
        <v>800</v>
      </c>
      <c r="E291" s="79" t="s">
        <v>134</v>
      </c>
      <c r="F291" s="183">
        <f>F292</f>
        <v>290</v>
      </c>
    </row>
    <row r="292" spans="1:11" ht="22.5" customHeight="1" x14ac:dyDescent="0.2">
      <c r="A292" s="78" t="s">
        <v>135</v>
      </c>
      <c r="B292" s="82" t="s">
        <v>142</v>
      </c>
      <c r="C292" s="82" t="s">
        <v>268</v>
      </c>
      <c r="D292" s="82" t="s">
        <v>800</v>
      </c>
      <c r="E292" s="79" t="s">
        <v>136</v>
      </c>
      <c r="F292" s="183">
        <f>F294+F293</f>
        <v>290</v>
      </c>
    </row>
    <row r="293" spans="1:11" ht="22.5" customHeight="1" x14ac:dyDescent="0.2">
      <c r="A293" s="106" t="s">
        <v>152</v>
      </c>
      <c r="B293" s="82" t="s">
        <v>142</v>
      </c>
      <c r="C293" s="82" t="s">
        <v>268</v>
      </c>
      <c r="D293" s="82" t="s">
        <v>800</v>
      </c>
      <c r="E293" s="79">
        <v>242</v>
      </c>
      <c r="F293" s="289">
        <f>'Пр 6 вед'!G622</f>
        <v>102.8</v>
      </c>
      <c r="I293" s="52"/>
    </row>
    <row r="294" spans="1:11" ht="17.25" customHeight="1" x14ac:dyDescent="0.2">
      <c r="A294" s="106" t="s">
        <v>681</v>
      </c>
      <c r="B294" s="82" t="s">
        <v>142</v>
      </c>
      <c r="C294" s="82" t="s">
        <v>268</v>
      </c>
      <c r="D294" s="82" t="s">
        <v>800</v>
      </c>
      <c r="E294" s="79" t="s">
        <v>138</v>
      </c>
      <c r="F294" s="183">
        <f>'Пр 6 вед'!G623</f>
        <v>187.2</v>
      </c>
    </row>
    <row r="295" spans="1:11" x14ac:dyDescent="0.2">
      <c r="A295" s="116" t="s">
        <v>384</v>
      </c>
      <c r="B295" s="94" t="s">
        <v>258</v>
      </c>
      <c r="C295" s="94"/>
      <c r="D295" s="94"/>
      <c r="E295" s="92"/>
      <c r="F295" s="181">
        <f>F302+F296</f>
        <v>3698.3</v>
      </c>
      <c r="J295" s="144"/>
    </row>
    <row r="296" spans="1:11" x14ac:dyDescent="0.2">
      <c r="A296" s="116" t="s">
        <v>890</v>
      </c>
      <c r="B296" s="82" t="s">
        <v>258</v>
      </c>
      <c r="C296" s="82" t="s">
        <v>233</v>
      </c>
      <c r="D296" s="82"/>
      <c r="E296" s="92"/>
      <c r="F296" s="181">
        <f>F297</f>
        <v>1964</v>
      </c>
      <c r="J296" s="144"/>
    </row>
    <row r="297" spans="1:11" ht="22.5" x14ac:dyDescent="0.2">
      <c r="A297" s="105" t="s">
        <v>891</v>
      </c>
      <c r="B297" s="82" t="s">
        <v>258</v>
      </c>
      <c r="C297" s="82" t="s">
        <v>233</v>
      </c>
      <c r="D297" s="82" t="s">
        <v>892</v>
      </c>
      <c r="E297" s="92"/>
      <c r="F297" s="183">
        <f>F298</f>
        <v>1964</v>
      </c>
      <c r="J297" s="144"/>
    </row>
    <row r="298" spans="1:11" ht="22.5" x14ac:dyDescent="0.2">
      <c r="A298" s="105" t="s">
        <v>830</v>
      </c>
      <c r="B298" s="82" t="s">
        <v>258</v>
      </c>
      <c r="C298" s="82" t="s">
        <v>233</v>
      </c>
      <c r="D298" s="82" t="s">
        <v>773</v>
      </c>
      <c r="E298" s="92"/>
      <c r="F298" s="183">
        <f>F299</f>
        <v>1964</v>
      </c>
      <c r="J298" s="144"/>
    </row>
    <row r="299" spans="1:11" x14ac:dyDescent="0.2">
      <c r="A299" s="78" t="s">
        <v>507</v>
      </c>
      <c r="B299" s="82" t="s">
        <v>258</v>
      </c>
      <c r="C299" s="82" t="s">
        <v>233</v>
      </c>
      <c r="D299" s="82" t="s">
        <v>773</v>
      </c>
      <c r="E299" s="79" t="s">
        <v>134</v>
      </c>
      <c r="F299" s="183">
        <f>F300</f>
        <v>1964</v>
      </c>
    </row>
    <row r="300" spans="1:11" ht="22.5" x14ac:dyDescent="0.2">
      <c r="A300" s="78" t="s">
        <v>135</v>
      </c>
      <c r="B300" s="82" t="s">
        <v>258</v>
      </c>
      <c r="C300" s="82" t="s">
        <v>233</v>
      </c>
      <c r="D300" s="82" t="s">
        <v>773</v>
      </c>
      <c r="E300" s="79" t="s">
        <v>136</v>
      </c>
      <c r="F300" s="183">
        <f>F301</f>
        <v>1964</v>
      </c>
    </row>
    <row r="301" spans="1:11" x14ac:dyDescent="0.2">
      <c r="A301" s="106" t="s">
        <v>681</v>
      </c>
      <c r="B301" s="82" t="s">
        <v>258</v>
      </c>
      <c r="C301" s="82" t="s">
        <v>233</v>
      </c>
      <c r="D301" s="82" t="s">
        <v>773</v>
      </c>
      <c r="E301" s="79" t="s">
        <v>138</v>
      </c>
      <c r="F301" s="183">
        <v>1964</v>
      </c>
    </row>
    <row r="302" spans="1:11" x14ac:dyDescent="0.2">
      <c r="A302" s="116" t="s">
        <v>385</v>
      </c>
      <c r="B302" s="94" t="s">
        <v>258</v>
      </c>
      <c r="C302" s="94" t="s">
        <v>169</v>
      </c>
      <c r="D302" s="94"/>
      <c r="E302" s="92"/>
      <c r="F302" s="181">
        <f>F303</f>
        <v>1734.3</v>
      </c>
    </row>
    <row r="303" spans="1:11" s="85" customFormat="1" ht="21" x14ac:dyDescent="0.2">
      <c r="A303" s="109" t="s">
        <v>907</v>
      </c>
      <c r="B303" s="94" t="s">
        <v>258</v>
      </c>
      <c r="C303" s="94" t="s">
        <v>169</v>
      </c>
      <c r="D303" s="94" t="s">
        <v>386</v>
      </c>
      <c r="E303" s="92"/>
      <c r="F303" s="181">
        <f>F304+F316+F308</f>
        <v>1734.3</v>
      </c>
      <c r="J303" s="52"/>
      <c r="K303" s="52"/>
    </row>
    <row r="304" spans="1:11" s="85" customFormat="1" ht="22.5" x14ac:dyDescent="0.2">
      <c r="A304" s="105" t="s">
        <v>387</v>
      </c>
      <c r="B304" s="82" t="s">
        <v>258</v>
      </c>
      <c r="C304" s="82" t="s">
        <v>169</v>
      </c>
      <c r="D304" s="82" t="s">
        <v>388</v>
      </c>
      <c r="E304" s="79"/>
      <c r="F304" s="183">
        <f>F305</f>
        <v>575</v>
      </c>
      <c r="J304" s="52"/>
      <c r="K304" s="52"/>
    </row>
    <row r="305" spans="1:11" s="85" customFormat="1" x14ac:dyDescent="0.2">
      <c r="A305" s="78" t="s">
        <v>507</v>
      </c>
      <c r="B305" s="82" t="s">
        <v>258</v>
      </c>
      <c r="C305" s="82" t="s">
        <v>169</v>
      </c>
      <c r="D305" s="82" t="s">
        <v>388</v>
      </c>
      <c r="E305" s="79" t="s">
        <v>134</v>
      </c>
      <c r="F305" s="183">
        <f>F306</f>
        <v>575</v>
      </c>
      <c r="J305" s="52"/>
      <c r="K305" s="52"/>
    </row>
    <row r="306" spans="1:11" s="85" customFormat="1" ht="22.5" x14ac:dyDescent="0.2">
      <c r="A306" s="78" t="s">
        <v>135</v>
      </c>
      <c r="B306" s="82" t="s">
        <v>258</v>
      </c>
      <c r="C306" s="82" t="s">
        <v>169</v>
      </c>
      <c r="D306" s="82" t="s">
        <v>388</v>
      </c>
      <c r="E306" s="79" t="s">
        <v>136</v>
      </c>
      <c r="F306" s="183">
        <f>F307</f>
        <v>575</v>
      </c>
      <c r="J306" s="52"/>
      <c r="K306" s="52"/>
    </row>
    <row r="307" spans="1:11" s="85" customFormat="1" x14ac:dyDescent="0.2">
      <c r="A307" s="106" t="s">
        <v>681</v>
      </c>
      <c r="B307" s="82" t="s">
        <v>258</v>
      </c>
      <c r="C307" s="82" t="s">
        <v>169</v>
      </c>
      <c r="D307" s="82" t="s">
        <v>388</v>
      </c>
      <c r="E307" s="79" t="s">
        <v>138</v>
      </c>
      <c r="F307" s="183">
        <f>'Пр 6 вед'!G636</f>
        <v>575</v>
      </c>
      <c r="J307" s="52"/>
      <c r="K307" s="52"/>
    </row>
    <row r="308" spans="1:11" s="85" customFormat="1" ht="22.5" x14ac:dyDescent="0.2">
      <c r="A308" s="78" t="s">
        <v>389</v>
      </c>
      <c r="B308" s="82" t="s">
        <v>258</v>
      </c>
      <c r="C308" s="82" t="s">
        <v>169</v>
      </c>
      <c r="D308" s="82" t="s">
        <v>804</v>
      </c>
      <c r="E308" s="79"/>
      <c r="F308" s="183">
        <f>F309+F313</f>
        <v>987.5</v>
      </c>
      <c r="J308" s="52"/>
      <c r="K308" s="52"/>
    </row>
    <row r="309" spans="1:11" s="85" customFormat="1" x14ac:dyDescent="0.2">
      <c r="A309" s="78" t="s">
        <v>507</v>
      </c>
      <c r="B309" s="82" t="s">
        <v>258</v>
      </c>
      <c r="C309" s="82" t="s">
        <v>169</v>
      </c>
      <c r="D309" s="82" t="s">
        <v>390</v>
      </c>
      <c r="E309" s="79" t="s">
        <v>134</v>
      </c>
      <c r="F309" s="183">
        <f>F310</f>
        <v>30</v>
      </c>
      <c r="J309" s="52"/>
      <c r="K309" s="52"/>
    </row>
    <row r="310" spans="1:11" s="85" customFormat="1" ht="22.5" x14ac:dyDescent="0.2">
      <c r="A310" s="78" t="s">
        <v>135</v>
      </c>
      <c r="B310" s="82" t="s">
        <v>258</v>
      </c>
      <c r="C310" s="82" t="s">
        <v>169</v>
      </c>
      <c r="D310" s="82" t="s">
        <v>390</v>
      </c>
      <c r="E310" s="79" t="s">
        <v>136</v>
      </c>
      <c r="F310" s="183">
        <f>F311</f>
        <v>30</v>
      </c>
      <c r="J310" s="52"/>
      <c r="K310" s="52"/>
    </row>
    <row r="311" spans="1:11" s="85" customFormat="1" x14ac:dyDescent="0.2">
      <c r="A311" s="106" t="s">
        <v>681</v>
      </c>
      <c r="B311" s="82" t="s">
        <v>258</v>
      </c>
      <c r="C311" s="82" t="s">
        <v>169</v>
      </c>
      <c r="D311" s="82" t="s">
        <v>390</v>
      </c>
      <c r="E311" s="79" t="s">
        <v>138</v>
      </c>
      <c r="F311" s="183">
        <f>'Пр 6 вед'!G640</f>
        <v>30</v>
      </c>
      <c r="J311" s="52"/>
      <c r="K311" s="52"/>
    </row>
    <row r="312" spans="1:11" s="85" customFormat="1" ht="22.5" x14ac:dyDescent="0.2">
      <c r="A312" s="106" t="s">
        <v>803</v>
      </c>
      <c r="B312" s="82" t="s">
        <v>258</v>
      </c>
      <c r="C312" s="82" t="s">
        <v>169</v>
      </c>
      <c r="D312" s="82" t="s">
        <v>802</v>
      </c>
      <c r="E312" s="79"/>
      <c r="F312" s="183">
        <f>F313</f>
        <v>957.5</v>
      </c>
      <c r="J312" s="52"/>
      <c r="K312" s="52"/>
    </row>
    <row r="313" spans="1:11" s="85" customFormat="1" x14ac:dyDescent="0.2">
      <c r="A313" s="78" t="s">
        <v>507</v>
      </c>
      <c r="B313" s="82" t="s">
        <v>258</v>
      </c>
      <c r="C313" s="82" t="s">
        <v>169</v>
      </c>
      <c r="D313" s="82" t="s">
        <v>802</v>
      </c>
      <c r="E313" s="79" t="s">
        <v>134</v>
      </c>
      <c r="F313" s="183">
        <f>F314</f>
        <v>957.5</v>
      </c>
      <c r="J313" s="52"/>
      <c r="K313" s="52"/>
    </row>
    <row r="314" spans="1:11" s="85" customFormat="1" ht="22.5" x14ac:dyDescent="0.2">
      <c r="A314" s="78" t="s">
        <v>135</v>
      </c>
      <c r="B314" s="82" t="s">
        <v>258</v>
      </c>
      <c r="C314" s="82" t="s">
        <v>169</v>
      </c>
      <c r="D314" s="82" t="s">
        <v>802</v>
      </c>
      <c r="E314" s="79" t="s">
        <v>136</v>
      </c>
      <c r="F314" s="183">
        <f>F315</f>
        <v>957.5</v>
      </c>
      <c r="J314" s="52"/>
      <c r="K314" s="52"/>
    </row>
    <row r="315" spans="1:11" s="85" customFormat="1" x14ac:dyDescent="0.2">
      <c r="A315" s="106" t="s">
        <v>681</v>
      </c>
      <c r="B315" s="82" t="s">
        <v>258</v>
      </c>
      <c r="C315" s="82" t="s">
        <v>169</v>
      </c>
      <c r="D315" s="82" t="s">
        <v>802</v>
      </c>
      <c r="E315" s="79" t="s">
        <v>138</v>
      </c>
      <c r="F315" s="183">
        <f>'Пр 6 вед'!G644</f>
        <v>957.5</v>
      </c>
      <c r="J315" s="52"/>
      <c r="K315" s="52"/>
    </row>
    <row r="316" spans="1:11" s="85" customFormat="1" ht="22.5" x14ac:dyDescent="0.2">
      <c r="A316" s="95" t="s">
        <v>391</v>
      </c>
      <c r="B316" s="99" t="s">
        <v>258</v>
      </c>
      <c r="C316" s="99" t="s">
        <v>169</v>
      </c>
      <c r="D316" s="99" t="s">
        <v>392</v>
      </c>
      <c r="E316" s="97"/>
      <c r="F316" s="182">
        <f>F317</f>
        <v>171.8</v>
      </c>
      <c r="J316" s="52"/>
      <c r="K316" s="52"/>
    </row>
    <row r="317" spans="1:11" s="85" customFormat="1" x14ac:dyDescent="0.2">
      <c r="A317" s="78" t="s">
        <v>507</v>
      </c>
      <c r="B317" s="82" t="s">
        <v>258</v>
      </c>
      <c r="C317" s="82" t="s">
        <v>169</v>
      </c>
      <c r="D317" s="82" t="s">
        <v>392</v>
      </c>
      <c r="E317" s="79" t="s">
        <v>134</v>
      </c>
      <c r="F317" s="183">
        <f>F318</f>
        <v>171.8</v>
      </c>
      <c r="J317" s="52"/>
      <c r="K317" s="52"/>
    </row>
    <row r="318" spans="1:11" s="85" customFormat="1" ht="22.5" x14ac:dyDescent="0.2">
      <c r="A318" s="78" t="s">
        <v>135</v>
      </c>
      <c r="B318" s="82" t="s">
        <v>258</v>
      </c>
      <c r="C318" s="82" t="s">
        <v>169</v>
      </c>
      <c r="D318" s="82" t="s">
        <v>392</v>
      </c>
      <c r="E318" s="79" t="s">
        <v>136</v>
      </c>
      <c r="F318" s="183">
        <f>F319</f>
        <v>171.8</v>
      </c>
      <c r="J318" s="52"/>
      <c r="K318" s="52"/>
    </row>
    <row r="319" spans="1:11" x14ac:dyDescent="0.2">
      <c r="A319" s="106" t="s">
        <v>681</v>
      </c>
      <c r="B319" s="82" t="s">
        <v>258</v>
      </c>
      <c r="C319" s="82" t="s">
        <v>169</v>
      </c>
      <c r="D319" s="82" t="s">
        <v>392</v>
      </c>
      <c r="E319" s="79" t="s">
        <v>138</v>
      </c>
      <c r="F319" s="183">
        <f>'Пр 6 вед'!G648</f>
        <v>171.8</v>
      </c>
    </row>
    <row r="320" spans="1:11" s="85" customFormat="1" x14ac:dyDescent="0.2">
      <c r="A320" s="61" t="s">
        <v>221</v>
      </c>
      <c r="B320" s="91" t="s">
        <v>222</v>
      </c>
      <c r="C320" s="89" t="s">
        <v>163</v>
      </c>
      <c r="D320" s="89" t="s">
        <v>164</v>
      </c>
      <c r="E320" s="91" t="s">
        <v>165</v>
      </c>
      <c r="F320" s="180">
        <f>F321+F359+F402+F419+F433</f>
        <v>359265.89999999997</v>
      </c>
      <c r="H320" s="118"/>
    </row>
    <row r="321" spans="1:11" s="85" customFormat="1" x14ac:dyDescent="0.2">
      <c r="A321" s="61" t="s">
        <v>223</v>
      </c>
      <c r="B321" s="91" t="s">
        <v>222</v>
      </c>
      <c r="C321" s="89" t="s">
        <v>112</v>
      </c>
      <c r="D321" s="89" t="s">
        <v>164</v>
      </c>
      <c r="E321" s="91" t="s">
        <v>165</v>
      </c>
      <c r="F321" s="180">
        <f>F322+F351</f>
        <v>87100.799999999988</v>
      </c>
      <c r="G321" s="118"/>
      <c r="H321" s="118"/>
      <c r="J321" s="52"/>
      <c r="K321" s="52"/>
    </row>
    <row r="322" spans="1:11" s="85" customFormat="1" ht="21" x14ac:dyDescent="0.2">
      <c r="A322" s="61" t="s">
        <v>697</v>
      </c>
      <c r="B322" s="91" t="s">
        <v>222</v>
      </c>
      <c r="C322" s="89" t="s">
        <v>112</v>
      </c>
      <c r="D322" s="89" t="s">
        <v>224</v>
      </c>
      <c r="E322" s="91"/>
      <c r="F322" s="180">
        <f>F323</f>
        <v>86889.4</v>
      </c>
      <c r="J322" s="52"/>
      <c r="K322" s="52"/>
    </row>
    <row r="323" spans="1:11" s="85" customFormat="1" x14ac:dyDescent="0.2">
      <c r="A323" s="78" t="s">
        <v>225</v>
      </c>
      <c r="B323" s="67" t="s">
        <v>222</v>
      </c>
      <c r="C323" s="66" t="s">
        <v>112</v>
      </c>
      <c r="D323" s="82" t="s">
        <v>226</v>
      </c>
      <c r="E323" s="79" t="s">
        <v>165</v>
      </c>
      <c r="F323" s="183">
        <f>F340+F324</f>
        <v>86889.4</v>
      </c>
      <c r="J323" s="52"/>
      <c r="K323" s="52"/>
    </row>
    <row r="324" spans="1:11" s="85" customFormat="1" ht="33.75" x14ac:dyDescent="0.2">
      <c r="A324" s="319" t="s">
        <v>711</v>
      </c>
      <c r="B324" s="67" t="s">
        <v>222</v>
      </c>
      <c r="C324" s="66" t="s">
        <v>112</v>
      </c>
      <c r="D324" s="66" t="s">
        <v>227</v>
      </c>
      <c r="E324" s="67"/>
      <c r="F324" s="185">
        <f>F325+F329+F333+F336</f>
        <v>37287.4</v>
      </c>
      <c r="H324" s="118"/>
      <c r="J324" s="52"/>
      <c r="K324" s="52"/>
    </row>
    <row r="325" spans="1:11" s="85" customFormat="1" ht="33.75" x14ac:dyDescent="0.2">
      <c r="A325" s="78" t="s">
        <v>125</v>
      </c>
      <c r="B325" s="67" t="s">
        <v>222</v>
      </c>
      <c r="C325" s="66" t="s">
        <v>112</v>
      </c>
      <c r="D325" s="66" t="s">
        <v>227</v>
      </c>
      <c r="E325" s="67" t="s">
        <v>126</v>
      </c>
      <c r="F325" s="185">
        <f>F326</f>
        <v>4556.7</v>
      </c>
      <c r="G325" s="118"/>
      <c r="I325" s="118"/>
      <c r="J325" s="52"/>
      <c r="K325" s="52"/>
    </row>
    <row r="326" spans="1:11" s="85" customFormat="1" x14ac:dyDescent="0.2">
      <c r="A326" s="78" t="s">
        <v>127</v>
      </c>
      <c r="B326" s="67" t="s">
        <v>222</v>
      </c>
      <c r="C326" s="66" t="s">
        <v>112</v>
      </c>
      <c r="D326" s="66" t="s">
        <v>227</v>
      </c>
      <c r="E326" s="67">
        <v>110</v>
      </c>
      <c r="F326" s="185">
        <f>F327+F328</f>
        <v>4556.7</v>
      </c>
      <c r="H326" s="118"/>
      <c r="J326" s="52"/>
      <c r="K326" s="52"/>
    </row>
    <row r="327" spans="1:11" s="85" customFormat="1" x14ac:dyDescent="0.2">
      <c r="A327" s="78" t="s">
        <v>128</v>
      </c>
      <c r="B327" s="67" t="s">
        <v>222</v>
      </c>
      <c r="C327" s="66" t="s">
        <v>112</v>
      </c>
      <c r="D327" s="66" t="s">
        <v>227</v>
      </c>
      <c r="E327" s="67">
        <v>111</v>
      </c>
      <c r="F327" s="185">
        <f>'Пр 6 вед'!G199</f>
        <v>3500</v>
      </c>
      <c r="J327" s="52"/>
      <c r="K327" s="52"/>
    </row>
    <row r="328" spans="1:11" s="85" customFormat="1" ht="22.5" x14ac:dyDescent="0.2">
      <c r="A328" s="105" t="s">
        <v>129</v>
      </c>
      <c r="B328" s="67" t="s">
        <v>222</v>
      </c>
      <c r="C328" s="66" t="s">
        <v>112</v>
      </c>
      <c r="D328" s="66" t="s">
        <v>227</v>
      </c>
      <c r="E328" s="67">
        <v>119</v>
      </c>
      <c r="F328" s="185">
        <f>'Пр 6 вед'!G200</f>
        <v>1056.7</v>
      </c>
      <c r="J328" s="52"/>
      <c r="K328" s="52"/>
    </row>
    <row r="329" spans="1:11" s="85" customFormat="1" x14ac:dyDescent="0.2">
      <c r="A329" s="78" t="s">
        <v>507</v>
      </c>
      <c r="B329" s="67" t="s">
        <v>222</v>
      </c>
      <c r="C329" s="66" t="s">
        <v>112</v>
      </c>
      <c r="D329" s="66" t="s">
        <v>227</v>
      </c>
      <c r="E329" s="67" t="s">
        <v>134</v>
      </c>
      <c r="F329" s="185">
        <f>F330</f>
        <v>1388.8</v>
      </c>
      <c r="J329" s="52"/>
      <c r="K329" s="52"/>
    </row>
    <row r="330" spans="1:11" s="85" customFormat="1" ht="22.5" x14ac:dyDescent="0.2">
      <c r="A330" s="78" t="s">
        <v>135</v>
      </c>
      <c r="B330" s="67" t="s">
        <v>222</v>
      </c>
      <c r="C330" s="66" t="s">
        <v>112</v>
      </c>
      <c r="D330" s="66" t="s">
        <v>227</v>
      </c>
      <c r="E330" s="67" t="s">
        <v>136</v>
      </c>
      <c r="F330" s="185">
        <f>F331+F332</f>
        <v>1388.8</v>
      </c>
      <c r="J330" s="52"/>
      <c r="K330" s="52"/>
    </row>
    <row r="331" spans="1:11" s="85" customFormat="1" ht="22.5" x14ac:dyDescent="0.2">
      <c r="A331" s="106" t="s">
        <v>152</v>
      </c>
      <c r="B331" s="67" t="s">
        <v>222</v>
      </c>
      <c r="C331" s="66" t="s">
        <v>112</v>
      </c>
      <c r="D331" s="66" t="s">
        <v>227</v>
      </c>
      <c r="E331" s="67">
        <v>242</v>
      </c>
      <c r="F331" s="185">
        <f>'Пр 6 вед'!G203</f>
        <v>0</v>
      </c>
      <c r="J331" s="52"/>
      <c r="K331" s="52"/>
    </row>
    <row r="332" spans="1:11" s="85" customFormat="1" x14ac:dyDescent="0.2">
      <c r="A332" s="106" t="s">
        <v>681</v>
      </c>
      <c r="B332" s="67" t="s">
        <v>222</v>
      </c>
      <c r="C332" s="66" t="s">
        <v>112</v>
      </c>
      <c r="D332" s="66" t="s">
        <v>227</v>
      </c>
      <c r="E332" s="67" t="s">
        <v>138</v>
      </c>
      <c r="F332" s="185">
        <f>'Пр 6 вед'!G204</f>
        <v>1388.8</v>
      </c>
      <c r="J332" s="52"/>
      <c r="K332" s="52"/>
    </row>
    <row r="333" spans="1:11" s="85" customFormat="1" ht="22.5" x14ac:dyDescent="0.2">
      <c r="A333" s="78" t="s">
        <v>116</v>
      </c>
      <c r="B333" s="67" t="s">
        <v>222</v>
      </c>
      <c r="C333" s="66" t="s">
        <v>112</v>
      </c>
      <c r="D333" s="66" t="s">
        <v>227</v>
      </c>
      <c r="E333" s="67" t="s">
        <v>117</v>
      </c>
      <c r="F333" s="185">
        <f>F334</f>
        <v>31275.9</v>
      </c>
      <c r="J333" s="52"/>
      <c r="K333" s="52"/>
    </row>
    <row r="334" spans="1:11" s="85" customFormat="1" x14ac:dyDescent="0.2">
      <c r="A334" s="78" t="s">
        <v>118</v>
      </c>
      <c r="B334" s="67" t="s">
        <v>222</v>
      </c>
      <c r="C334" s="66" t="s">
        <v>112</v>
      </c>
      <c r="D334" s="66" t="s">
        <v>227</v>
      </c>
      <c r="E334" s="67" t="s">
        <v>119</v>
      </c>
      <c r="F334" s="185">
        <f>F335</f>
        <v>31275.9</v>
      </c>
      <c r="J334" s="52"/>
      <c r="K334" s="52"/>
    </row>
    <row r="335" spans="1:11" s="85" customFormat="1" ht="33.75" x14ac:dyDescent="0.2">
      <c r="A335" s="78" t="s">
        <v>120</v>
      </c>
      <c r="B335" s="67" t="s">
        <v>222</v>
      </c>
      <c r="C335" s="66" t="s">
        <v>112</v>
      </c>
      <c r="D335" s="66" t="s">
        <v>227</v>
      </c>
      <c r="E335" s="67" t="s">
        <v>121</v>
      </c>
      <c r="F335" s="185">
        <f>'Пр 6 вед'!G207</f>
        <v>31275.9</v>
      </c>
      <c r="J335" s="52"/>
      <c r="K335" s="52"/>
    </row>
    <row r="336" spans="1:11" s="85" customFormat="1" x14ac:dyDescent="0.2">
      <c r="A336" s="69" t="s">
        <v>153</v>
      </c>
      <c r="B336" s="67" t="s">
        <v>222</v>
      </c>
      <c r="C336" s="66" t="s">
        <v>112</v>
      </c>
      <c r="D336" s="66" t="s">
        <v>227</v>
      </c>
      <c r="E336" s="67" t="s">
        <v>215</v>
      </c>
      <c r="F336" s="185">
        <f>F337</f>
        <v>66</v>
      </c>
      <c r="J336" s="52"/>
      <c r="K336" s="52"/>
    </row>
    <row r="337" spans="1:11" s="85" customFormat="1" x14ac:dyDescent="0.2">
      <c r="A337" s="69" t="s">
        <v>154</v>
      </c>
      <c r="B337" s="67" t="s">
        <v>222</v>
      </c>
      <c r="C337" s="66" t="s">
        <v>112</v>
      </c>
      <c r="D337" s="66" t="s">
        <v>227</v>
      </c>
      <c r="E337" s="67" t="s">
        <v>155</v>
      </c>
      <c r="F337" s="185">
        <f>F338+F339</f>
        <v>66</v>
      </c>
      <c r="J337" s="52"/>
      <c r="K337" s="52"/>
    </row>
    <row r="338" spans="1:11" s="85" customFormat="1" x14ac:dyDescent="0.2">
      <c r="A338" s="73" t="s">
        <v>156</v>
      </c>
      <c r="B338" s="67" t="s">
        <v>222</v>
      </c>
      <c r="C338" s="66" t="s">
        <v>112</v>
      </c>
      <c r="D338" s="66" t="s">
        <v>227</v>
      </c>
      <c r="E338" s="67" t="s">
        <v>157</v>
      </c>
      <c r="F338" s="185">
        <f>'Пр 6 вед'!G210</f>
        <v>12</v>
      </c>
      <c r="J338" s="52"/>
      <c r="K338" s="52"/>
    </row>
    <row r="339" spans="1:11" s="85" customFormat="1" x14ac:dyDescent="0.2">
      <c r="A339" s="69" t="s">
        <v>469</v>
      </c>
      <c r="B339" s="67" t="s">
        <v>222</v>
      </c>
      <c r="C339" s="66" t="s">
        <v>112</v>
      </c>
      <c r="D339" s="66" t="s">
        <v>227</v>
      </c>
      <c r="E339" s="67">
        <v>853</v>
      </c>
      <c r="F339" s="185">
        <f>'Пр 6 вед'!G211</f>
        <v>54</v>
      </c>
      <c r="J339" s="52"/>
      <c r="K339" s="52"/>
    </row>
    <row r="340" spans="1:11" s="85" customFormat="1" ht="38.25" customHeight="1" x14ac:dyDescent="0.2">
      <c r="A340" s="319" t="s">
        <v>711</v>
      </c>
      <c r="B340" s="67" t="s">
        <v>222</v>
      </c>
      <c r="C340" s="66" t="s">
        <v>112</v>
      </c>
      <c r="D340" s="66" t="s">
        <v>228</v>
      </c>
      <c r="E340" s="79" t="s">
        <v>165</v>
      </c>
      <c r="F340" s="183">
        <f>F341+F345+F348</f>
        <v>49602</v>
      </c>
      <c r="J340" s="52"/>
      <c r="K340" s="52"/>
    </row>
    <row r="341" spans="1:11" s="85" customFormat="1" ht="33.75" x14ac:dyDescent="0.2">
      <c r="A341" s="78" t="s">
        <v>125</v>
      </c>
      <c r="B341" s="67" t="s">
        <v>222</v>
      </c>
      <c r="C341" s="66" t="s">
        <v>112</v>
      </c>
      <c r="D341" s="66" t="s">
        <v>228</v>
      </c>
      <c r="E341" s="67" t="s">
        <v>126</v>
      </c>
      <c r="F341" s="185">
        <f>F342</f>
        <v>6908</v>
      </c>
      <c r="J341" s="52"/>
      <c r="K341" s="52"/>
    </row>
    <row r="342" spans="1:11" s="85" customFormat="1" x14ac:dyDescent="0.2">
      <c r="A342" s="78" t="s">
        <v>127</v>
      </c>
      <c r="B342" s="67" t="s">
        <v>222</v>
      </c>
      <c r="C342" s="66" t="s">
        <v>112</v>
      </c>
      <c r="D342" s="66" t="s">
        <v>228</v>
      </c>
      <c r="E342" s="67">
        <v>110</v>
      </c>
      <c r="F342" s="185">
        <f>F343+F344</f>
        <v>6908</v>
      </c>
      <c r="J342" s="52"/>
      <c r="K342" s="52"/>
    </row>
    <row r="343" spans="1:11" s="85" customFormat="1" x14ac:dyDescent="0.2">
      <c r="A343" s="78" t="s">
        <v>128</v>
      </c>
      <c r="B343" s="67" t="s">
        <v>222</v>
      </c>
      <c r="C343" s="66" t="s">
        <v>112</v>
      </c>
      <c r="D343" s="66" t="s">
        <v>228</v>
      </c>
      <c r="E343" s="67">
        <v>111</v>
      </c>
      <c r="F343" s="185">
        <f>'Пр 6 вед'!G215</f>
        <v>5306</v>
      </c>
      <c r="J343" s="52"/>
      <c r="K343" s="52"/>
    </row>
    <row r="344" spans="1:11" s="85" customFormat="1" ht="22.5" x14ac:dyDescent="0.2">
      <c r="A344" s="105" t="s">
        <v>129</v>
      </c>
      <c r="B344" s="67" t="s">
        <v>222</v>
      </c>
      <c r="C344" s="66" t="s">
        <v>112</v>
      </c>
      <c r="D344" s="66" t="s">
        <v>228</v>
      </c>
      <c r="E344" s="67">
        <v>119</v>
      </c>
      <c r="F344" s="185">
        <f>'Пр 6 вед'!G216</f>
        <v>1602</v>
      </c>
      <c r="G344" s="118"/>
      <c r="J344" s="52"/>
      <c r="K344" s="52"/>
    </row>
    <row r="345" spans="1:11" s="85" customFormat="1" x14ac:dyDescent="0.2">
      <c r="A345" s="78" t="s">
        <v>507</v>
      </c>
      <c r="B345" s="67" t="s">
        <v>222</v>
      </c>
      <c r="C345" s="66" t="s">
        <v>112</v>
      </c>
      <c r="D345" s="66" t="s">
        <v>228</v>
      </c>
      <c r="E345" s="67" t="s">
        <v>134</v>
      </c>
      <c r="F345" s="185">
        <f>F346</f>
        <v>51</v>
      </c>
      <c r="J345" s="52"/>
      <c r="K345" s="52"/>
    </row>
    <row r="346" spans="1:11" s="85" customFormat="1" ht="22.5" x14ac:dyDescent="0.2">
      <c r="A346" s="78" t="s">
        <v>135</v>
      </c>
      <c r="B346" s="67" t="s">
        <v>222</v>
      </c>
      <c r="C346" s="66" t="s">
        <v>112</v>
      </c>
      <c r="D346" s="66" t="s">
        <v>228</v>
      </c>
      <c r="E346" s="67" t="s">
        <v>136</v>
      </c>
      <c r="F346" s="185">
        <f>+F347</f>
        <v>51</v>
      </c>
      <c r="J346" s="52"/>
      <c r="K346" s="52"/>
    </row>
    <row r="347" spans="1:11" s="85" customFormat="1" x14ac:dyDescent="0.2">
      <c r="A347" s="106" t="s">
        <v>681</v>
      </c>
      <c r="B347" s="67" t="s">
        <v>222</v>
      </c>
      <c r="C347" s="66" t="s">
        <v>112</v>
      </c>
      <c r="D347" s="66" t="s">
        <v>228</v>
      </c>
      <c r="E347" s="67" t="s">
        <v>138</v>
      </c>
      <c r="F347" s="185">
        <f>'Пр 6 вед'!G219</f>
        <v>51</v>
      </c>
      <c r="J347" s="52"/>
      <c r="K347" s="52"/>
    </row>
    <row r="348" spans="1:11" s="85" customFormat="1" ht="22.5" x14ac:dyDescent="0.2">
      <c r="A348" s="78" t="s">
        <v>116</v>
      </c>
      <c r="B348" s="67" t="s">
        <v>222</v>
      </c>
      <c r="C348" s="66" t="s">
        <v>112</v>
      </c>
      <c r="D348" s="66" t="s">
        <v>228</v>
      </c>
      <c r="E348" s="67" t="s">
        <v>117</v>
      </c>
      <c r="F348" s="185">
        <f>F349</f>
        <v>42643</v>
      </c>
      <c r="J348" s="52"/>
      <c r="K348" s="52"/>
    </row>
    <row r="349" spans="1:11" s="85" customFormat="1" x14ac:dyDescent="0.2">
      <c r="A349" s="78" t="s">
        <v>118</v>
      </c>
      <c r="B349" s="67" t="s">
        <v>222</v>
      </c>
      <c r="C349" s="66" t="s">
        <v>112</v>
      </c>
      <c r="D349" s="66" t="s">
        <v>228</v>
      </c>
      <c r="E349" s="67" t="s">
        <v>119</v>
      </c>
      <c r="F349" s="185">
        <f>F350</f>
        <v>42643</v>
      </c>
      <c r="J349" s="52"/>
      <c r="K349" s="52"/>
    </row>
    <row r="350" spans="1:11" s="85" customFormat="1" ht="33.75" x14ac:dyDescent="0.2">
      <c r="A350" s="78" t="s">
        <v>120</v>
      </c>
      <c r="B350" s="67" t="s">
        <v>222</v>
      </c>
      <c r="C350" s="66" t="s">
        <v>112</v>
      </c>
      <c r="D350" s="66" t="s">
        <v>228</v>
      </c>
      <c r="E350" s="67" t="s">
        <v>121</v>
      </c>
      <c r="F350" s="185">
        <f>'Пр 6 вед'!G222</f>
        <v>42643</v>
      </c>
      <c r="J350" s="52"/>
      <c r="K350" s="52"/>
    </row>
    <row r="351" spans="1:11" s="85" customFormat="1" ht="33.75" x14ac:dyDescent="0.2">
      <c r="A351" s="65" t="s">
        <v>229</v>
      </c>
      <c r="B351" s="67" t="s">
        <v>222</v>
      </c>
      <c r="C351" s="66" t="s">
        <v>112</v>
      </c>
      <c r="D351" s="66" t="s">
        <v>230</v>
      </c>
      <c r="E351" s="67"/>
      <c r="F351" s="185">
        <f>F352</f>
        <v>211.4</v>
      </c>
      <c r="J351" s="52"/>
      <c r="K351" s="52"/>
    </row>
    <row r="352" spans="1:11" s="85" customFormat="1" ht="33.75" x14ac:dyDescent="0.2">
      <c r="A352" s="80" t="s">
        <v>519</v>
      </c>
      <c r="B352" s="67" t="s">
        <v>222</v>
      </c>
      <c r="C352" s="66" t="s">
        <v>112</v>
      </c>
      <c r="D352" s="66" t="s">
        <v>231</v>
      </c>
      <c r="E352" s="67"/>
      <c r="F352" s="185">
        <f>F353+F356</f>
        <v>211.4</v>
      </c>
      <c r="J352" s="52"/>
      <c r="K352" s="52"/>
    </row>
    <row r="353" spans="1:9" ht="33.75" x14ac:dyDescent="0.2">
      <c r="A353" s="78" t="s">
        <v>125</v>
      </c>
      <c r="B353" s="67" t="s">
        <v>222</v>
      </c>
      <c r="C353" s="66" t="s">
        <v>112</v>
      </c>
      <c r="D353" s="66" t="s">
        <v>231</v>
      </c>
      <c r="E353" s="67">
        <v>100</v>
      </c>
      <c r="F353" s="185">
        <f>F355</f>
        <v>30.4</v>
      </c>
    </row>
    <row r="354" spans="1:9" x14ac:dyDescent="0.2">
      <c r="A354" s="78" t="s">
        <v>127</v>
      </c>
      <c r="B354" s="67" t="s">
        <v>222</v>
      </c>
      <c r="C354" s="66" t="s">
        <v>112</v>
      </c>
      <c r="D354" s="66" t="s">
        <v>231</v>
      </c>
      <c r="E354" s="67">
        <v>110</v>
      </c>
      <c r="F354" s="185">
        <f>F355</f>
        <v>30.4</v>
      </c>
    </row>
    <row r="355" spans="1:9" x14ac:dyDescent="0.2">
      <c r="A355" s="106" t="s">
        <v>470</v>
      </c>
      <c r="B355" s="67" t="s">
        <v>222</v>
      </c>
      <c r="C355" s="66" t="s">
        <v>112</v>
      </c>
      <c r="D355" s="66" t="s">
        <v>231</v>
      </c>
      <c r="E355" s="67">
        <v>112</v>
      </c>
      <c r="F355" s="185">
        <f>'Пр 6 вед'!G227</f>
        <v>30.4</v>
      </c>
    </row>
    <row r="356" spans="1:9" ht="22.5" x14ac:dyDescent="0.2">
      <c r="A356" s="78" t="s">
        <v>116</v>
      </c>
      <c r="B356" s="67" t="s">
        <v>222</v>
      </c>
      <c r="C356" s="66" t="s">
        <v>112</v>
      </c>
      <c r="D356" s="66" t="s">
        <v>231</v>
      </c>
      <c r="E356" s="67">
        <v>600</v>
      </c>
      <c r="F356" s="185">
        <f>F357</f>
        <v>181</v>
      </c>
    </row>
    <row r="357" spans="1:9" x14ac:dyDescent="0.2">
      <c r="A357" s="78" t="s">
        <v>118</v>
      </c>
      <c r="B357" s="67" t="s">
        <v>222</v>
      </c>
      <c r="C357" s="66" t="s">
        <v>112</v>
      </c>
      <c r="D357" s="66" t="s">
        <v>231</v>
      </c>
      <c r="E357" s="67">
        <v>610</v>
      </c>
      <c r="F357" s="185">
        <f>F358</f>
        <v>181</v>
      </c>
    </row>
    <row r="358" spans="1:9" ht="33.75" x14ac:dyDescent="0.2">
      <c r="A358" s="78" t="s">
        <v>120</v>
      </c>
      <c r="B358" s="67" t="s">
        <v>222</v>
      </c>
      <c r="C358" s="66" t="s">
        <v>112</v>
      </c>
      <c r="D358" s="66" t="s">
        <v>231</v>
      </c>
      <c r="E358" s="67">
        <v>611</v>
      </c>
      <c r="F358" s="185">
        <f>'Пр 6 вед'!G230</f>
        <v>181</v>
      </c>
    </row>
    <row r="359" spans="1:9" x14ac:dyDescent="0.2">
      <c r="A359" s="61" t="s">
        <v>232</v>
      </c>
      <c r="B359" s="91" t="s">
        <v>222</v>
      </c>
      <c r="C359" s="89" t="s">
        <v>233</v>
      </c>
      <c r="D359" s="89" t="s">
        <v>164</v>
      </c>
      <c r="E359" s="91" t="s">
        <v>165</v>
      </c>
      <c r="F359" s="180">
        <f>F360+F388+F398</f>
        <v>205593.19999999998</v>
      </c>
      <c r="H359" s="118"/>
    </row>
    <row r="360" spans="1:9" x14ac:dyDescent="0.2">
      <c r="A360" s="93" t="s">
        <v>234</v>
      </c>
      <c r="B360" s="91" t="s">
        <v>222</v>
      </c>
      <c r="C360" s="89" t="s">
        <v>233</v>
      </c>
      <c r="D360" s="89" t="s">
        <v>235</v>
      </c>
      <c r="E360" s="92" t="s">
        <v>165</v>
      </c>
      <c r="F360" s="181">
        <f>F375+F361</f>
        <v>202408.4</v>
      </c>
      <c r="H360" s="118"/>
    </row>
    <row r="361" spans="1:9" x14ac:dyDescent="0.2">
      <c r="A361" s="322" t="s">
        <v>894</v>
      </c>
      <c r="B361" s="67" t="s">
        <v>222</v>
      </c>
      <c r="C361" s="66" t="s">
        <v>233</v>
      </c>
      <c r="D361" s="66" t="s">
        <v>893</v>
      </c>
      <c r="E361" s="79"/>
      <c r="F361" s="183">
        <f>F362+F366+F371</f>
        <v>16789.399999999998</v>
      </c>
      <c r="H361" s="118"/>
    </row>
    <row r="362" spans="1:9" x14ac:dyDescent="0.2">
      <c r="A362" s="78" t="s">
        <v>507</v>
      </c>
      <c r="B362" s="67" t="s">
        <v>222</v>
      </c>
      <c r="C362" s="66" t="s">
        <v>233</v>
      </c>
      <c r="D362" s="66" t="s">
        <v>893</v>
      </c>
      <c r="E362" s="67" t="s">
        <v>134</v>
      </c>
      <c r="F362" s="185">
        <f>SUM(F363)</f>
        <v>1993.1</v>
      </c>
    </row>
    <row r="363" spans="1:9" ht="22.5" x14ac:dyDescent="0.2">
      <c r="A363" s="78" t="s">
        <v>135</v>
      </c>
      <c r="B363" s="67" t="s">
        <v>222</v>
      </c>
      <c r="C363" s="66" t="s">
        <v>233</v>
      </c>
      <c r="D363" s="66" t="s">
        <v>893</v>
      </c>
      <c r="E363" s="67" t="s">
        <v>136</v>
      </c>
      <c r="F363" s="185">
        <f>F364+F365</f>
        <v>1993.1</v>
      </c>
    </row>
    <row r="364" spans="1:9" ht="22.5" x14ac:dyDescent="0.2">
      <c r="A364" s="106" t="s">
        <v>152</v>
      </c>
      <c r="B364" s="67" t="s">
        <v>222</v>
      </c>
      <c r="C364" s="66" t="s">
        <v>233</v>
      </c>
      <c r="D364" s="66" t="s">
        <v>893</v>
      </c>
      <c r="E364" s="67">
        <v>242</v>
      </c>
      <c r="F364" s="185">
        <f>'Пр 6 вед'!G236</f>
        <v>0</v>
      </c>
    </row>
    <row r="365" spans="1:9" x14ac:dyDescent="0.2">
      <c r="A365" s="106" t="s">
        <v>681</v>
      </c>
      <c r="B365" s="67" t="s">
        <v>222</v>
      </c>
      <c r="C365" s="66" t="s">
        <v>233</v>
      </c>
      <c r="D365" s="66" t="s">
        <v>893</v>
      </c>
      <c r="E365" s="67" t="s">
        <v>138</v>
      </c>
      <c r="F365" s="185">
        <f>'Пр 6 вед'!G237</f>
        <v>1993.1</v>
      </c>
    </row>
    <row r="366" spans="1:9" ht="22.5" x14ac:dyDescent="0.2">
      <c r="A366" s="78" t="s">
        <v>116</v>
      </c>
      <c r="B366" s="67" t="s">
        <v>222</v>
      </c>
      <c r="C366" s="66" t="s">
        <v>233</v>
      </c>
      <c r="D366" s="66" t="s">
        <v>893</v>
      </c>
      <c r="E366" s="67">
        <v>600</v>
      </c>
      <c r="F366" s="185">
        <f>F367+F369</f>
        <v>14738.3</v>
      </c>
    </row>
    <row r="367" spans="1:9" s="81" customFormat="1" ht="12.75" customHeight="1" x14ac:dyDescent="0.2">
      <c r="A367" s="78" t="s">
        <v>118</v>
      </c>
      <c r="B367" s="67" t="s">
        <v>222</v>
      </c>
      <c r="C367" s="66" t="s">
        <v>233</v>
      </c>
      <c r="D367" s="66" t="s">
        <v>893</v>
      </c>
      <c r="E367" s="67">
        <v>610</v>
      </c>
      <c r="F367" s="185">
        <f>F368</f>
        <v>13110.8</v>
      </c>
      <c r="G367" s="122"/>
      <c r="H367" s="122"/>
      <c r="I367" s="122"/>
    </row>
    <row r="368" spans="1:9" s="81" customFormat="1" ht="33" customHeight="1" x14ac:dyDescent="0.2">
      <c r="A368" s="78" t="s">
        <v>120</v>
      </c>
      <c r="B368" s="67" t="s">
        <v>222</v>
      </c>
      <c r="C368" s="66" t="s">
        <v>233</v>
      </c>
      <c r="D368" s="66" t="s">
        <v>893</v>
      </c>
      <c r="E368" s="67">
        <v>611</v>
      </c>
      <c r="F368" s="185">
        <f>'Пр 6 вед'!G240</f>
        <v>13110.8</v>
      </c>
      <c r="G368" s="122"/>
      <c r="H368" s="122"/>
      <c r="I368" s="122"/>
    </row>
    <row r="369" spans="1:11" s="85" customFormat="1" x14ac:dyDescent="0.2">
      <c r="A369" s="65" t="s">
        <v>393</v>
      </c>
      <c r="B369" s="67" t="s">
        <v>222</v>
      </c>
      <c r="C369" s="66" t="s">
        <v>233</v>
      </c>
      <c r="D369" s="66" t="s">
        <v>893</v>
      </c>
      <c r="E369" s="67">
        <v>620</v>
      </c>
      <c r="F369" s="185">
        <f>F370</f>
        <v>1627.5</v>
      </c>
      <c r="J369" s="52"/>
      <c r="K369" s="52"/>
    </row>
    <row r="370" spans="1:11" s="85" customFormat="1" ht="33.75" x14ac:dyDescent="0.2">
      <c r="A370" s="65" t="s">
        <v>394</v>
      </c>
      <c r="B370" s="67" t="s">
        <v>222</v>
      </c>
      <c r="C370" s="66" t="s">
        <v>233</v>
      </c>
      <c r="D370" s="66" t="s">
        <v>893</v>
      </c>
      <c r="E370" s="67">
        <v>621</v>
      </c>
      <c r="F370" s="185">
        <f>'Пр 6 вед'!G242</f>
        <v>1627.5</v>
      </c>
      <c r="J370" s="52"/>
      <c r="K370" s="52"/>
    </row>
    <row r="371" spans="1:11" s="85" customFormat="1" x14ac:dyDescent="0.2">
      <c r="A371" s="69" t="s">
        <v>153</v>
      </c>
      <c r="B371" s="67" t="s">
        <v>222</v>
      </c>
      <c r="C371" s="66" t="s">
        <v>233</v>
      </c>
      <c r="D371" s="66" t="s">
        <v>893</v>
      </c>
      <c r="E371" s="67" t="s">
        <v>215</v>
      </c>
      <c r="F371" s="185">
        <f>SUM(F372)</f>
        <v>58</v>
      </c>
      <c r="J371" s="52"/>
      <c r="K371" s="52"/>
    </row>
    <row r="372" spans="1:11" s="85" customFormat="1" x14ac:dyDescent="0.2">
      <c r="A372" s="69" t="s">
        <v>154</v>
      </c>
      <c r="B372" s="67" t="s">
        <v>222</v>
      </c>
      <c r="C372" s="66" t="s">
        <v>233</v>
      </c>
      <c r="D372" s="66" t="s">
        <v>893</v>
      </c>
      <c r="E372" s="67" t="s">
        <v>155</v>
      </c>
      <c r="F372" s="185">
        <f>SUM(F373:F374)</f>
        <v>58</v>
      </c>
      <c r="J372" s="52"/>
      <c r="K372" s="52"/>
    </row>
    <row r="373" spans="1:11" s="85" customFormat="1" x14ac:dyDescent="0.2">
      <c r="A373" s="73" t="s">
        <v>156</v>
      </c>
      <c r="B373" s="67" t="s">
        <v>222</v>
      </c>
      <c r="C373" s="66" t="s">
        <v>233</v>
      </c>
      <c r="D373" s="66" t="s">
        <v>893</v>
      </c>
      <c r="E373" s="67" t="s">
        <v>157</v>
      </c>
      <c r="F373" s="185">
        <f>'Пр 6 вед'!G245</f>
        <v>23</v>
      </c>
      <c r="J373" s="52"/>
      <c r="K373" s="52"/>
    </row>
    <row r="374" spans="1:11" s="85" customFormat="1" x14ac:dyDescent="0.2">
      <c r="A374" s="69" t="s">
        <v>469</v>
      </c>
      <c r="B374" s="67" t="s">
        <v>222</v>
      </c>
      <c r="C374" s="66" t="s">
        <v>233</v>
      </c>
      <c r="D374" s="66" t="s">
        <v>893</v>
      </c>
      <c r="E374" s="67">
        <v>853</v>
      </c>
      <c r="F374" s="185">
        <f>'Пр 6 вед'!G246</f>
        <v>35</v>
      </c>
      <c r="J374" s="52"/>
      <c r="K374" s="52"/>
    </row>
    <row r="375" spans="1:11" s="85" customFormat="1" ht="46.5" customHeight="1" x14ac:dyDescent="0.2">
      <c r="A375" s="65" t="s">
        <v>72</v>
      </c>
      <c r="B375" s="67" t="s">
        <v>222</v>
      </c>
      <c r="C375" s="66" t="s">
        <v>233</v>
      </c>
      <c r="D375" s="66" t="s">
        <v>895</v>
      </c>
      <c r="E375" s="67" t="s">
        <v>165</v>
      </c>
      <c r="F375" s="185">
        <f>F376+F380+F383</f>
        <v>185619</v>
      </c>
      <c r="J375" s="52"/>
      <c r="K375" s="52"/>
    </row>
    <row r="376" spans="1:11" s="85" customFormat="1" ht="33.75" x14ac:dyDescent="0.2">
      <c r="A376" s="78" t="s">
        <v>125</v>
      </c>
      <c r="B376" s="67" t="s">
        <v>222</v>
      </c>
      <c r="C376" s="66" t="s">
        <v>233</v>
      </c>
      <c r="D376" s="66" t="s">
        <v>895</v>
      </c>
      <c r="E376" s="67" t="s">
        <v>126</v>
      </c>
      <c r="F376" s="185">
        <f>F377</f>
        <v>13671</v>
      </c>
      <c r="J376" s="52"/>
      <c r="K376" s="52"/>
    </row>
    <row r="377" spans="1:11" s="85" customFormat="1" x14ac:dyDescent="0.2">
      <c r="A377" s="78" t="s">
        <v>127</v>
      </c>
      <c r="B377" s="67" t="s">
        <v>222</v>
      </c>
      <c r="C377" s="66" t="s">
        <v>233</v>
      </c>
      <c r="D377" s="66" t="s">
        <v>895</v>
      </c>
      <c r="E377" s="67">
        <v>110</v>
      </c>
      <c r="F377" s="185">
        <f>F378+F379</f>
        <v>13671</v>
      </c>
      <c r="J377" s="52"/>
      <c r="K377" s="52"/>
    </row>
    <row r="378" spans="1:11" s="85" customFormat="1" x14ac:dyDescent="0.2">
      <c r="A378" s="78" t="s">
        <v>128</v>
      </c>
      <c r="B378" s="67" t="s">
        <v>222</v>
      </c>
      <c r="C378" s="66" t="s">
        <v>233</v>
      </c>
      <c r="D378" s="66" t="s">
        <v>895</v>
      </c>
      <c r="E378" s="67">
        <v>111</v>
      </c>
      <c r="F378" s="185">
        <f>'Пр 6 вед'!G250</f>
        <v>10500</v>
      </c>
      <c r="J378" s="52"/>
      <c r="K378" s="52"/>
    </row>
    <row r="379" spans="1:11" s="85" customFormat="1" ht="22.5" x14ac:dyDescent="0.2">
      <c r="A379" s="105" t="s">
        <v>129</v>
      </c>
      <c r="B379" s="67" t="s">
        <v>222</v>
      </c>
      <c r="C379" s="66" t="s">
        <v>233</v>
      </c>
      <c r="D379" s="66" t="s">
        <v>895</v>
      </c>
      <c r="E379" s="67">
        <v>119</v>
      </c>
      <c r="F379" s="185">
        <f>'Пр 6 вед'!G251</f>
        <v>3171</v>
      </c>
      <c r="J379" s="52"/>
      <c r="K379" s="52"/>
    </row>
    <row r="380" spans="1:11" s="85" customFormat="1" x14ac:dyDescent="0.2">
      <c r="A380" s="78" t="s">
        <v>507</v>
      </c>
      <c r="B380" s="67" t="s">
        <v>222</v>
      </c>
      <c r="C380" s="66" t="s">
        <v>233</v>
      </c>
      <c r="D380" s="66" t="s">
        <v>895</v>
      </c>
      <c r="E380" s="67" t="s">
        <v>134</v>
      </c>
      <c r="F380" s="185">
        <f>SUM(F381)</f>
        <v>53.8</v>
      </c>
      <c r="J380" s="52"/>
      <c r="K380" s="52"/>
    </row>
    <row r="381" spans="1:11" s="85" customFormat="1" ht="22.5" x14ac:dyDescent="0.2">
      <c r="A381" s="78" t="s">
        <v>135</v>
      </c>
      <c r="B381" s="67" t="s">
        <v>222</v>
      </c>
      <c r="C381" s="66" t="s">
        <v>233</v>
      </c>
      <c r="D381" s="66" t="s">
        <v>895</v>
      </c>
      <c r="E381" s="67" t="s">
        <v>136</v>
      </c>
      <c r="F381" s="185">
        <f>SUM(F382)</f>
        <v>53.8</v>
      </c>
      <c r="J381" s="52"/>
      <c r="K381" s="52"/>
    </row>
    <row r="382" spans="1:11" s="85" customFormat="1" x14ac:dyDescent="0.2">
      <c r="A382" s="106" t="s">
        <v>681</v>
      </c>
      <c r="B382" s="67" t="s">
        <v>222</v>
      </c>
      <c r="C382" s="66" t="s">
        <v>233</v>
      </c>
      <c r="D382" s="66" t="s">
        <v>895</v>
      </c>
      <c r="E382" s="67" t="s">
        <v>138</v>
      </c>
      <c r="F382" s="185">
        <f>'Пр 6 вед'!G254</f>
        <v>53.8</v>
      </c>
      <c r="J382" s="52"/>
      <c r="K382" s="52"/>
    </row>
    <row r="383" spans="1:11" s="85" customFormat="1" ht="22.5" x14ac:dyDescent="0.2">
      <c r="A383" s="78" t="s">
        <v>116</v>
      </c>
      <c r="B383" s="67" t="s">
        <v>222</v>
      </c>
      <c r="C383" s="67" t="s">
        <v>233</v>
      </c>
      <c r="D383" s="66" t="s">
        <v>895</v>
      </c>
      <c r="E383" s="67" t="s">
        <v>117</v>
      </c>
      <c r="F383" s="185">
        <f>F384+F386</f>
        <v>171894.2</v>
      </c>
      <c r="J383" s="52"/>
      <c r="K383" s="52"/>
    </row>
    <row r="384" spans="1:11" x14ac:dyDescent="0.2">
      <c r="A384" s="78" t="s">
        <v>118</v>
      </c>
      <c r="B384" s="67" t="s">
        <v>222</v>
      </c>
      <c r="C384" s="67" t="s">
        <v>233</v>
      </c>
      <c r="D384" s="66" t="s">
        <v>895</v>
      </c>
      <c r="E384" s="67" t="s">
        <v>119</v>
      </c>
      <c r="F384" s="185">
        <f>F385</f>
        <v>149543.20000000001</v>
      </c>
    </row>
    <row r="385" spans="1:11" ht="33.75" x14ac:dyDescent="0.2">
      <c r="A385" s="78" t="s">
        <v>120</v>
      </c>
      <c r="B385" s="67" t="s">
        <v>222</v>
      </c>
      <c r="C385" s="67" t="s">
        <v>233</v>
      </c>
      <c r="D385" s="66" t="s">
        <v>895</v>
      </c>
      <c r="E385" s="67" t="s">
        <v>121</v>
      </c>
      <c r="F385" s="185">
        <f>'Пр 6 вед'!G257</f>
        <v>149543.20000000001</v>
      </c>
      <c r="G385" s="118"/>
    </row>
    <row r="386" spans="1:11" x14ac:dyDescent="0.2">
      <c r="A386" s="65" t="s">
        <v>393</v>
      </c>
      <c r="B386" s="67" t="s">
        <v>222</v>
      </c>
      <c r="C386" s="67" t="s">
        <v>233</v>
      </c>
      <c r="D386" s="66" t="s">
        <v>895</v>
      </c>
      <c r="E386" s="67">
        <v>620</v>
      </c>
      <c r="F386" s="185">
        <f>F387</f>
        <v>22351</v>
      </c>
    </row>
    <row r="387" spans="1:11" ht="33.75" x14ac:dyDescent="0.2">
      <c r="A387" s="65" t="s">
        <v>394</v>
      </c>
      <c r="B387" s="67" t="s">
        <v>222</v>
      </c>
      <c r="C387" s="67" t="s">
        <v>233</v>
      </c>
      <c r="D387" s="66" t="s">
        <v>895</v>
      </c>
      <c r="E387" s="67">
        <v>621</v>
      </c>
      <c r="F387" s="185">
        <f>'Пр 6 вед'!G259</f>
        <v>22351</v>
      </c>
      <c r="G387" s="118"/>
      <c r="I387" s="118"/>
    </row>
    <row r="388" spans="1:11" ht="33.75" x14ac:dyDescent="0.2">
      <c r="A388" s="145" t="s">
        <v>471</v>
      </c>
      <c r="B388" s="98" t="s">
        <v>222</v>
      </c>
      <c r="C388" s="98" t="s">
        <v>233</v>
      </c>
      <c r="D388" s="96" t="s">
        <v>230</v>
      </c>
      <c r="E388" s="98"/>
      <c r="F388" s="187">
        <f>F389</f>
        <v>934.8</v>
      </c>
    </row>
    <row r="389" spans="1:11" ht="33.75" x14ac:dyDescent="0.2">
      <c r="A389" s="80" t="s">
        <v>81</v>
      </c>
      <c r="B389" s="67" t="s">
        <v>222</v>
      </c>
      <c r="C389" s="67" t="s">
        <v>233</v>
      </c>
      <c r="D389" s="66" t="s">
        <v>231</v>
      </c>
      <c r="E389" s="67"/>
      <c r="F389" s="185">
        <f>F390+F393</f>
        <v>934.8</v>
      </c>
    </row>
    <row r="390" spans="1:11" ht="33.75" x14ac:dyDescent="0.2">
      <c r="A390" s="78" t="s">
        <v>125</v>
      </c>
      <c r="B390" s="67" t="s">
        <v>222</v>
      </c>
      <c r="C390" s="67" t="s">
        <v>233</v>
      </c>
      <c r="D390" s="66" t="s">
        <v>231</v>
      </c>
      <c r="E390" s="67">
        <v>100</v>
      </c>
      <c r="F390" s="185">
        <f>F391</f>
        <v>20.3</v>
      </c>
    </row>
    <row r="391" spans="1:11" x14ac:dyDescent="0.2">
      <c r="A391" s="78" t="s">
        <v>127</v>
      </c>
      <c r="B391" s="67" t="s">
        <v>222</v>
      </c>
      <c r="C391" s="67" t="s">
        <v>233</v>
      </c>
      <c r="D391" s="66" t="s">
        <v>231</v>
      </c>
      <c r="E391" s="67">
        <v>110</v>
      </c>
      <c r="F391" s="185">
        <f>F392</f>
        <v>20.3</v>
      </c>
    </row>
    <row r="392" spans="1:11" x14ac:dyDescent="0.2">
      <c r="A392" s="106" t="s">
        <v>470</v>
      </c>
      <c r="B392" s="67" t="s">
        <v>222</v>
      </c>
      <c r="C392" s="67" t="s">
        <v>233</v>
      </c>
      <c r="D392" s="66" t="s">
        <v>231</v>
      </c>
      <c r="E392" s="67">
        <v>112</v>
      </c>
      <c r="F392" s="185">
        <f>'Пр 6 вед'!G264</f>
        <v>20.3</v>
      </c>
    </row>
    <row r="393" spans="1:11" ht="22.5" x14ac:dyDescent="0.2">
      <c r="A393" s="78" t="s">
        <v>116</v>
      </c>
      <c r="B393" s="67" t="s">
        <v>222</v>
      </c>
      <c r="C393" s="67" t="s">
        <v>233</v>
      </c>
      <c r="D393" s="66" t="s">
        <v>231</v>
      </c>
      <c r="E393" s="67">
        <v>600</v>
      </c>
      <c r="F393" s="185">
        <f>F394+F396</f>
        <v>914.5</v>
      </c>
    </row>
    <row r="394" spans="1:11" x14ac:dyDescent="0.2">
      <c r="A394" s="78" t="s">
        <v>118</v>
      </c>
      <c r="B394" s="67" t="s">
        <v>222</v>
      </c>
      <c r="C394" s="67" t="s">
        <v>233</v>
      </c>
      <c r="D394" s="66" t="s">
        <v>231</v>
      </c>
      <c r="E394" s="67">
        <v>610</v>
      </c>
      <c r="F394" s="185">
        <f>F395</f>
        <v>827</v>
      </c>
    </row>
    <row r="395" spans="1:11" ht="33.75" x14ac:dyDescent="0.2">
      <c r="A395" s="78" t="s">
        <v>120</v>
      </c>
      <c r="B395" s="67" t="s">
        <v>222</v>
      </c>
      <c r="C395" s="67" t="s">
        <v>233</v>
      </c>
      <c r="D395" s="66" t="s">
        <v>231</v>
      </c>
      <c r="E395" s="67">
        <v>611</v>
      </c>
      <c r="F395" s="185">
        <f>'Пр 6 вед'!G267</f>
        <v>827</v>
      </c>
    </row>
    <row r="396" spans="1:11" x14ac:dyDescent="0.2">
      <c r="A396" s="65" t="s">
        <v>393</v>
      </c>
      <c r="B396" s="67" t="s">
        <v>222</v>
      </c>
      <c r="C396" s="67" t="s">
        <v>233</v>
      </c>
      <c r="D396" s="66" t="s">
        <v>231</v>
      </c>
      <c r="E396" s="67">
        <v>620</v>
      </c>
      <c r="F396" s="185">
        <f>F397</f>
        <v>87.5</v>
      </c>
    </row>
    <row r="397" spans="1:11" ht="33.75" x14ac:dyDescent="0.2">
      <c r="A397" s="65" t="s">
        <v>394</v>
      </c>
      <c r="B397" s="67" t="s">
        <v>222</v>
      </c>
      <c r="C397" s="67" t="s">
        <v>233</v>
      </c>
      <c r="D397" s="66" t="s">
        <v>231</v>
      </c>
      <c r="E397" s="67">
        <v>621</v>
      </c>
      <c r="F397" s="185">
        <f>'Пр 6 вед'!G269</f>
        <v>87.5</v>
      </c>
    </row>
    <row r="398" spans="1:11" ht="22.5" x14ac:dyDescent="0.2">
      <c r="A398" s="65" t="s">
        <v>521</v>
      </c>
      <c r="B398" s="67" t="s">
        <v>222</v>
      </c>
      <c r="C398" s="67" t="s">
        <v>233</v>
      </c>
      <c r="D398" s="66" t="s">
        <v>717</v>
      </c>
      <c r="E398" s="67" t="s">
        <v>165</v>
      </c>
      <c r="F398" s="185">
        <f>F399</f>
        <v>2250</v>
      </c>
    </row>
    <row r="399" spans="1:11" ht="22.5" x14ac:dyDescent="0.2">
      <c r="A399" s="78" t="s">
        <v>135</v>
      </c>
      <c r="B399" s="67" t="s">
        <v>222</v>
      </c>
      <c r="C399" s="67" t="s">
        <v>233</v>
      </c>
      <c r="D399" s="66" t="s">
        <v>717</v>
      </c>
      <c r="E399" s="67">
        <v>200</v>
      </c>
      <c r="F399" s="185">
        <f>F400</f>
        <v>2250</v>
      </c>
    </row>
    <row r="400" spans="1:11" s="85" customFormat="1" ht="22.5" x14ac:dyDescent="0.2">
      <c r="A400" s="106" t="s">
        <v>152</v>
      </c>
      <c r="B400" s="67" t="s">
        <v>222</v>
      </c>
      <c r="C400" s="67" t="s">
        <v>233</v>
      </c>
      <c r="D400" s="66" t="s">
        <v>717</v>
      </c>
      <c r="E400" s="67">
        <v>240</v>
      </c>
      <c r="F400" s="185">
        <f>F401</f>
        <v>2250</v>
      </c>
      <c r="J400" s="52"/>
      <c r="K400" s="52"/>
    </row>
    <row r="401" spans="1:11" s="85" customFormat="1" x14ac:dyDescent="0.2">
      <c r="A401" s="106" t="s">
        <v>681</v>
      </c>
      <c r="B401" s="67" t="s">
        <v>222</v>
      </c>
      <c r="C401" s="67" t="s">
        <v>233</v>
      </c>
      <c r="D401" s="66" t="s">
        <v>717</v>
      </c>
      <c r="E401" s="67">
        <v>244</v>
      </c>
      <c r="F401" s="185">
        <f>'Пр 6 вед'!G273</f>
        <v>2250</v>
      </c>
      <c r="J401" s="52"/>
      <c r="K401" s="52"/>
    </row>
    <row r="402" spans="1:11" ht="14.25" customHeight="1" x14ac:dyDescent="0.2">
      <c r="A402" s="107" t="s">
        <v>396</v>
      </c>
      <c r="B402" s="92" t="s">
        <v>222</v>
      </c>
      <c r="C402" s="94" t="s">
        <v>169</v>
      </c>
      <c r="D402" s="94"/>
      <c r="E402" s="92"/>
      <c r="F402" s="181">
        <f>F404+F409+F418</f>
        <v>51537.1</v>
      </c>
      <c r="H402" s="118"/>
    </row>
    <row r="403" spans="1:11" ht="27" customHeight="1" x14ac:dyDescent="0.2">
      <c r="A403" s="327" t="s">
        <v>710</v>
      </c>
      <c r="B403" s="92" t="s">
        <v>222</v>
      </c>
      <c r="C403" s="94" t="s">
        <v>169</v>
      </c>
      <c r="D403" s="94" t="s">
        <v>224</v>
      </c>
      <c r="E403" s="92" t="s">
        <v>31</v>
      </c>
      <c r="F403" s="181">
        <f>F404+F409</f>
        <v>51010.799999999996</v>
      </c>
    </row>
    <row r="404" spans="1:11" ht="14.25" customHeight="1" x14ac:dyDescent="0.2">
      <c r="A404" s="95" t="s">
        <v>397</v>
      </c>
      <c r="B404" s="97" t="s">
        <v>222</v>
      </c>
      <c r="C404" s="99" t="s">
        <v>169</v>
      </c>
      <c r="D404" s="99" t="s">
        <v>398</v>
      </c>
      <c r="E404" s="97" t="s">
        <v>165</v>
      </c>
      <c r="F404" s="182">
        <f>F405</f>
        <v>50789.2</v>
      </c>
    </row>
    <row r="405" spans="1:11" ht="23.25" customHeight="1" x14ac:dyDescent="0.2">
      <c r="A405" s="319" t="s">
        <v>712</v>
      </c>
      <c r="B405" s="79" t="s">
        <v>222</v>
      </c>
      <c r="C405" s="82" t="s">
        <v>169</v>
      </c>
      <c r="D405" s="82" t="s">
        <v>399</v>
      </c>
      <c r="E405" s="79" t="s">
        <v>165</v>
      </c>
      <c r="F405" s="183">
        <f>F406</f>
        <v>50789.2</v>
      </c>
    </row>
    <row r="406" spans="1:11" ht="24.75" customHeight="1" x14ac:dyDescent="0.2">
      <c r="A406" s="78" t="s">
        <v>116</v>
      </c>
      <c r="B406" s="79" t="s">
        <v>222</v>
      </c>
      <c r="C406" s="82" t="s">
        <v>169</v>
      </c>
      <c r="D406" s="82" t="s">
        <v>399</v>
      </c>
      <c r="E406" s="79">
        <v>600</v>
      </c>
      <c r="F406" s="183">
        <f>F407</f>
        <v>50789.2</v>
      </c>
    </row>
    <row r="407" spans="1:11" ht="14.25" customHeight="1" x14ac:dyDescent="0.2">
      <c r="A407" s="78" t="s">
        <v>118</v>
      </c>
      <c r="B407" s="79" t="s">
        <v>222</v>
      </c>
      <c r="C407" s="82" t="s">
        <v>169</v>
      </c>
      <c r="D407" s="82" t="s">
        <v>399</v>
      </c>
      <c r="E407" s="79">
        <v>610</v>
      </c>
      <c r="F407" s="183">
        <f>F408</f>
        <v>50789.2</v>
      </c>
    </row>
    <row r="408" spans="1:11" ht="33" customHeight="1" x14ac:dyDescent="0.2">
      <c r="A408" s="78" t="s">
        <v>120</v>
      </c>
      <c r="B408" s="79" t="s">
        <v>222</v>
      </c>
      <c r="C408" s="82" t="s">
        <v>169</v>
      </c>
      <c r="D408" s="82" t="s">
        <v>399</v>
      </c>
      <c r="E408" s="79">
        <v>611</v>
      </c>
      <c r="F408" s="183">
        <f>'Пр 6 вед'!G278+'Пр 6 вед'!G23</f>
        <v>50789.2</v>
      </c>
      <c r="G408" s="118"/>
      <c r="H408" s="118"/>
    </row>
    <row r="409" spans="1:11" ht="39.75" customHeight="1" x14ac:dyDescent="0.2">
      <c r="A409" s="78" t="s">
        <v>229</v>
      </c>
      <c r="B409" s="79" t="s">
        <v>222</v>
      </c>
      <c r="C409" s="82" t="s">
        <v>169</v>
      </c>
      <c r="D409" s="82" t="s">
        <v>230</v>
      </c>
      <c r="E409" s="79"/>
      <c r="F409" s="183">
        <f>F410</f>
        <v>221.60000000000002</v>
      </c>
    </row>
    <row r="410" spans="1:11" ht="32.25" customHeight="1" x14ac:dyDescent="0.2">
      <c r="A410" s="279" t="s">
        <v>519</v>
      </c>
      <c r="B410" s="79" t="s">
        <v>222</v>
      </c>
      <c r="C410" s="82" t="s">
        <v>169</v>
      </c>
      <c r="D410" s="82" t="s">
        <v>231</v>
      </c>
      <c r="E410" s="79"/>
      <c r="F410" s="183">
        <f>F411</f>
        <v>221.60000000000002</v>
      </c>
    </row>
    <row r="411" spans="1:11" ht="21" customHeight="1" x14ac:dyDescent="0.2">
      <c r="A411" s="78" t="s">
        <v>116</v>
      </c>
      <c r="B411" s="79" t="s">
        <v>222</v>
      </c>
      <c r="C411" s="82" t="s">
        <v>169</v>
      </c>
      <c r="D411" s="82" t="s">
        <v>231</v>
      </c>
      <c r="E411" s="79">
        <v>600</v>
      </c>
      <c r="F411" s="183">
        <f>F413</f>
        <v>221.60000000000002</v>
      </c>
    </row>
    <row r="412" spans="1:11" ht="17.25" customHeight="1" x14ac:dyDescent="0.2">
      <c r="A412" s="78" t="s">
        <v>118</v>
      </c>
      <c r="B412" s="79" t="s">
        <v>222</v>
      </c>
      <c r="C412" s="82" t="s">
        <v>169</v>
      </c>
      <c r="D412" s="82" t="s">
        <v>231</v>
      </c>
      <c r="E412" s="79">
        <v>610</v>
      </c>
      <c r="F412" s="183">
        <f>F413</f>
        <v>221.60000000000002</v>
      </c>
    </row>
    <row r="413" spans="1:11" ht="28.5" customHeight="1" x14ac:dyDescent="0.2">
      <c r="A413" s="78" t="s">
        <v>120</v>
      </c>
      <c r="B413" s="79" t="s">
        <v>222</v>
      </c>
      <c r="C413" s="82" t="s">
        <v>169</v>
      </c>
      <c r="D413" s="82" t="s">
        <v>231</v>
      </c>
      <c r="E413" s="79">
        <v>611</v>
      </c>
      <c r="F413" s="183">
        <f>'Пр 6 вед'!G28+'Пр 6 вед'!G288</f>
        <v>221.60000000000002</v>
      </c>
    </row>
    <row r="414" spans="1:11" ht="22.5" x14ac:dyDescent="0.2">
      <c r="A414" s="78" t="s">
        <v>712</v>
      </c>
      <c r="B414" s="79" t="s">
        <v>222</v>
      </c>
      <c r="C414" s="82" t="s">
        <v>169</v>
      </c>
      <c r="D414" s="82" t="s">
        <v>778</v>
      </c>
      <c r="E414" s="79" t="s">
        <v>165</v>
      </c>
      <c r="F414" s="185">
        <f>F416</f>
        <v>526.29999999999995</v>
      </c>
    </row>
    <row r="415" spans="1:11" ht="22.5" x14ac:dyDescent="0.2">
      <c r="A415" s="328" t="s">
        <v>831</v>
      </c>
      <c r="B415" s="79" t="s">
        <v>222</v>
      </c>
      <c r="C415" s="82" t="s">
        <v>169</v>
      </c>
      <c r="D415" s="82" t="s">
        <v>779</v>
      </c>
      <c r="E415" s="79"/>
      <c r="F415" s="185">
        <f>F416</f>
        <v>526.29999999999995</v>
      </c>
    </row>
    <row r="416" spans="1:11" ht="22.5" x14ac:dyDescent="0.2">
      <c r="A416" s="78" t="s">
        <v>116</v>
      </c>
      <c r="B416" s="79" t="s">
        <v>222</v>
      </c>
      <c r="C416" s="82" t="s">
        <v>169</v>
      </c>
      <c r="D416" s="82" t="s">
        <v>779</v>
      </c>
      <c r="E416" s="79">
        <v>600</v>
      </c>
      <c r="F416" s="185">
        <f>F417</f>
        <v>526.29999999999995</v>
      </c>
    </row>
    <row r="417" spans="1:9" x14ac:dyDescent="0.2">
      <c r="A417" s="78" t="s">
        <v>118</v>
      </c>
      <c r="B417" s="79" t="s">
        <v>222</v>
      </c>
      <c r="C417" s="82" t="s">
        <v>169</v>
      </c>
      <c r="D417" s="82" t="s">
        <v>779</v>
      </c>
      <c r="E417" s="79">
        <v>610</v>
      </c>
      <c r="F417" s="185">
        <f>F418</f>
        <v>526.29999999999995</v>
      </c>
    </row>
    <row r="418" spans="1:9" ht="33.75" x14ac:dyDescent="0.2">
      <c r="A418" s="78" t="s">
        <v>120</v>
      </c>
      <c r="B418" s="79" t="s">
        <v>222</v>
      </c>
      <c r="C418" s="82" t="s">
        <v>169</v>
      </c>
      <c r="D418" s="82" t="s">
        <v>779</v>
      </c>
      <c r="E418" s="79">
        <v>611</v>
      </c>
      <c r="F418" s="185">
        <f>'Пр 6 вед'!G283</f>
        <v>526.29999999999995</v>
      </c>
    </row>
    <row r="419" spans="1:9" x14ac:dyDescent="0.2">
      <c r="A419" s="93" t="s">
        <v>440</v>
      </c>
      <c r="B419" s="89" t="s">
        <v>222</v>
      </c>
      <c r="C419" s="89" t="s">
        <v>222</v>
      </c>
      <c r="D419" s="89"/>
      <c r="E419" s="91"/>
      <c r="F419" s="180">
        <f>F420+F428</f>
        <v>2450</v>
      </c>
    </row>
    <row r="420" spans="1:9" x14ac:dyDescent="0.2">
      <c r="A420" s="78" t="s">
        <v>442</v>
      </c>
      <c r="B420" s="67" t="s">
        <v>222</v>
      </c>
      <c r="C420" s="67" t="s">
        <v>222</v>
      </c>
      <c r="D420" s="66" t="s">
        <v>443</v>
      </c>
      <c r="E420" s="67" t="s">
        <v>165</v>
      </c>
      <c r="F420" s="185">
        <f>F421</f>
        <v>2370</v>
      </c>
    </row>
    <row r="421" spans="1:9" x14ac:dyDescent="0.2">
      <c r="A421" s="78" t="s">
        <v>444</v>
      </c>
      <c r="B421" s="67" t="s">
        <v>222</v>
      </c>
      <c r="C421" s="66" t="s">
        <v>222</v>
      </c>
      <c r="D421" s="66" t="s">
        <v>445</v>
      </c>
      <c r="E421" s="67"/>
      <c r="F421" s="185">
        <f>F423</f>
        <v>2370</v>
      </c>
    </row>
    <row r="422" spans="1:9" x14ac:dyDescent="0.2">
      <c r="A422" s="78" t="s">
        <v>520</v>
      </c>
      <c r="B422" s="67" t="s">
        <v>222</v>
      </c>
      <c r="C422" s="66" t="s">
        <v>222</v>
      </c>
      <c r="D422" s="66" t="s">
        <v>446</v>
      </c>
      <c r="E422" s="67"/>
      <c r="F422" s="185">
        <f>F423</f>
        <v>2370</v>
      </c>
    </row>
    <row r="423" spans="1:9" ht="22.5" x14ac:dyDescent="0.2">
      <c r="A423" s="78" t="s">
        <v>116</v>
      </c>
      <c r="B423" s="67" t="s">
        <v>222</v>
      </c>
      <c r="C423" s="66" t="s">
        <v>222</v>
      </c>
      <c r="D423" s="66" t="s">
        <v>446</v>
      </c>
      <c r="E423" s="67">
        <v>600</v>
      </c>
      <c r="F423" s="185">
        <f>F424+F426</f>
        <v>2370</v>
      </c>
    </row>
    <row r="424" spans="1:9" x14ac:dyDescent="0.2">
      <c r="A424" s="78" t="s">
        <v>118</v>
      </c>
      <c r="B424" s="67" t="s">
        <v>222</v>
      </c>
      <c r="C424" s="66" t="s">
        <v>222</v>
      </c>
      <c r="D424" s="66" t="s">
        <v>446</v>
      </c>
      <c r="E424" s="67">
        <v>610</v>
      </c>
      <c r="F424" s="185">
        <f>F425</f>
        <v>2133</v>
      </c>
    </row>
    <row r="425" spans="1:9" ht="33.75" x14ac:dyDescent="0.2">
      <c r="A425" s="78" t="s">
        <v>120</v>
      </c>
      <c r="B425" s="67" t="s">
        <v>222</v>
      </c>
      <c r="C425" s="66" t="s">
        <v>222</v>
      </c>
      <c r="D425" s="66" t="s">
        <v>446</v>
      </c>
      <c r="E425" s="67">
        <v>611</v>
      </c>
      <c r="F425" s="185">
        <f>'Пр 6 вед'!G294</f>
        <v>2133</v>
      </c>
    </row>
    <row r="426" spans="1:9" x14ac:dyDescent="0.2">
      <c r="A426" s="65" t="s">
        <v>393</v>
      </c>
      <c r="B426" s="67" t="s">
        <v>222</v>
      </c>
      <c r="C426" s="66" t="s">
        <v>222</v>
      </c>
      <c r="D426" s="66" t="s">
        <v>446</v>
      </c>
      <c r="E426" s="67">
        <v>620</v>
      </c>
      <c r="F426" s="185">
        <f>F427</f>
        <v>237</v>
      </c>
      <c r="G426" s="63"/>
      <c r="H426" s="63"/>
      <c r="I426" s="123"/>
    </row>
    <row r="427" spans="1:9" ht="33.75" x14ac:dyDescent="0.2">
      <c r="A427" s="65" t="s">
        <v>394</v>
      </c>
      <c r="B427" s="67" t="s">
        <v>222</v>
      </c>
      <c r="C427" s="66" t="s">
        <v>222</v>
      </c>
      <c r="D427" s="66" t="s">
        <v>446</v>
      </c>
      <c r="E427" s="67">
        <v>621</v>
      </c>
      <c r="F427" s="185">
        <f>'Пр 6 вед'!G296</f>
        <v>237</v>
      </c>
      <c r="G427" s="64"/>
      <c r="H427" s="64"/>
      <c r="I427" s="64"/>
    </row>
    <row r="428" spans="1:9" ht="31.5" x14ac:dyDescent="0.2">
      <c r="A428" s="93" t="s">
        <v>726</v>
      </c>
      <c r="B428" s="89" t="s">
        <v>222</v>
      </c>
      <c r="C428" s="89" t="s">
        <v>222</v>
      </c>
      <c r="D428" s="89" t="s">
        <v>400</v>
      </c>
      <c r="E428" s="91"/>
      <c r="F428" s="180">
        <f>F429</f>
        <v>80</v>
      </c>
    </row>
    <row r="429" spans="1:9" ht="22.5" x14ac:dyDescent="0.2">
      <c r="A429" s="110" t="s">
        <v>401</v>
      </c>
      <c r="B429" s="96" t="s">
        <v>222</v>
      </c>
      <c r="C429" s="96" t="s">
        <v>222</v>
      </c>
      <c r="D429" s="96" t="s">
        <v>402</v>
      </c>
      <c r="E429" s="98"/>
      <c r="F429" s="187">
        <f>F430</f>
        <v>80</v>
      </c>
    </row>
    <row r="430" spans="1:9" x14ac:dyDescent="0.2">
      <c r="A430" s="78" t="s">
        <v>507</v>
      </c>
      <c r="B430" s="66" t="s">
        <v>222</v>
      </c>
      <c r="C430" s="66" t="s">
        <v>222</v>
      </c>
      <c r="D430" s="66" t="s">
        <v>402</v>
      </c>
      <c r="E430" s="67">
        <v>200</v>
      </c>
      <c r="F430" s="185">
        <f>F431</f>
        <v>80</v>
      </c>
    </row>
    <row r="431" spans="1:9" ht="22.5" x14ac:dyDescent="0.2">
      <c r="A431" s="78" t="s">
        <v>135</v>
      </c>
      <c r="B431" s="66" t="s">
        <v>222</v>
      </c>
      <c r="C431" s="66" t="s">
        <v>222</v>
      </c>
      <c r="D431" s="66" t="s">
        <v>402</v>
      </c>
      <c r="E431" s="67">
        <v>240</v>
      </c>
      <c r="F431" s="185">
        <f>F432</f>
        <v>80</v>
      </c>
    </row>
    <row r="432" spans="1:9" x14ac:dyDescent="0.2">
      <c r="A432" s="106" t="s">
        <v>681</v>
      </c>
      <c r="B432" s="66" t="s">
        <v>222</v>
      </c>
      <c r="C432" s="66" t="s">
        <v>222</v>
      </c>
      <c r="D432" s="66" t="s">
        <v>402</v>
      </c>
      <c r="E432" s="67">
        <v>244</v>
      </c>
      <c r="F432" s="185">
        <f>'Пр 6 вед'!G655</f>
        <v>80</v>
      </c>
    </row>
    <row r="433" spans="1:11" x14ac:dyDescent="0.2">
      <c r="A433" s="61" t="s">
        <v>237</v>
      </c>
      <c r="B433" s="91" t="s">
        <v>222</v>
      </c>
      <c r="C433" s="89" t="s">
        <v>238</v>
      </c>
      <c r="D433" s="89" t="s">
        <v>164</v>
      </c>
      <c r="E433" s="91" t="s">
        <v>165</v>
      </c>
      <c r="F433" s="180">
        <f>F434+F460</f>
        <v>12584.800000000001</v>
      </c>
      <c r="G433" s="64"/>
      <c r="H433" s="64"/>
      <c r="I433" s="64"/>
    </row>
    <row r="434" spans="1:11" ht="33.75" x14ac:dyDescent="0.2">
      <c r="A434" s="78" t="s">
        <v>698</v>
      </c>
      <c r="B434" s="67" t="s">
        <v>222</v>
      </c>
      <c r="C434" s="66" t="s">
        <v>238</v>
      </c>
      <c r="D434" s="66" t="s">
        <v>239</v>
      </c>
      <c r="E434" s="67"/>
      <c r="F434" s="185">
        <f>F435+F454+F440</f>
        <v>12147.6</v>
      </c>
      <c r="G434" s="64"/>
      <c r="H434" s="64"/>
      <c r="I434" s="64"/>
    </row>
    <row r="435" spans="1:11" ht="22.5" x14ac:dyDescent="0.2">
      <c r="A435" s="65" t="s">
        <v>240</v>
      </c>
      <c r="B435" s="67" t="s">
        <v>222</v>
      </c>
      <c r="C435" s="66" t="s">
        <v>238</v>
      </c>
      <c r="D435" s="66" t="s">
        <v>241</v>
      </c>
      <c r="E435" s="67"/>
      <c r="F435" s="185">
        <f>F436</f>
        <v>1084.8999999999999</v>
      </c>
      <c r="G435" s="64"/>
      <c r="H435" s="64"/>
      <c r="I435" s="64"/>
    </row>
    <row r="436" spans="1:11" ht="33.75" x14ac:dyDescent="0.2">
      <c r="A436" s="78" t="s">
        <v>125</v>
      </c>
      <c r="B436" s="67" t="s">
        <v>222</v>
      </c>
      <c r="C436" s="66" t="s">
        <v>238</v>
      </c>
      <c r="D436" s="66" t="s">
        <v>241</v>
      </c>
      <c r="E436" s="67">
        <v>100</v>
      </c>
      <c r="F436" s="185">
        <f>F437</f>
        <v>1084.8999999999999</v>
      </c>
      <c r="G436" s="64"/>
      <c r="H436" s="124"/>
      <c r="I436" s="64"/>
    </row>
    <row r="437" spans="1:11" x14ac:dyDescent="0.2">
      <c r="A437" s="78" t="s">
        <v>149</v>
      </c>
      <c r="B437" s="67" t="s">
        <v>222</v>
      </c>
      <c r="C437" s="66" t="s">
        <v>238</v>
      </c>
      <c r="D437" s="66" t="s">
        <v>241</v>
      </c>
      <c r="E437" s="67">
        <v>120</v>
      </c>
      <c r="F437" s="185">
        <f>F438+F439</f>
        <v>1084.8999999999999</v>
      </c>
      <c r="G437" s="64"/>
      <c r="H437" s="64"/>
      <c r="I437" s="64"/>
    </row>
    <row r="438" spans="1:11" x14ac:dyDescent="0.2">
      <c r="A438" s="105" t="s">
        <v>150</v>
      </c>
      <c r="B438" s="67" t="s">
        <v>222</v>
      </c>
      <c r="C438" s="66" t="s">
        <v>238</v>
      </c>
      <c r="D438" s="66" t="s">
        <v>241</v>
      </c>
      <c r="E438" s="67">
        <v>121</v>
      </c>
      <c r="F438" s="185">
        <f>'Пр 6 вед'!G303</f>
        <v>833.3</v>
      </c>
      <c r="G438" s="64"/>
      <c r="H438" s="124"/>
      <c r="I438" s="64"/>
    </row>
    <row r="439" spans="1:11" ht="33.75" x14ac:dyDescent="0.2">
      <c r="A439" s="105" t="s">
        <v>151</v>
      </c>
      <c r="B439" s="67" t="s">
        <v>222</v>
      </c>
      <c r="C439" s="66" t="s">
        <v>238</v>
      </c>
      <c r="D439" s="66" t="s">
        <v>241</v>
      </c>
      <c r="E439" s="67">
        <v>129</v>
      </c>
      <c r="F439" s="185">
        <f>'Пр 6 вед'!G304</f>
        <v>251.6</v>
      </c>
    </row>
    <row r="440" spans="1:11" s="85" customFormat="1" x14ac:dyDescent="0.2">
      <c r="A440" s="65" t="s">
        <v>242</v>
      </c>
      <c r="B440" s="67" t="s">
        <v>222</v>
      </c>
      <c r="C440" s="66" t="s">
        <v>238</v>
      </c>
      <c r="D440" s="66" t="s">
        <v>243</v>
      </c>
      <c r="E440" s="67" t="s">
        <v>165</v>
      </c>
      <c r="F440" s="185">
        <f>F441+F445+F449</f>
        <v>10362.700000000001</v>
      </c>
      <c r="J440" s="52"/>
      <c r="K440" s="52"/>
    </row>
    <row r="441" spans="1:11" s="85" customFormat="1" ht="33.75" x14ac:dyDescent="0.2">
      <c r="A441" s="78" t="s">
        <v>125</v>
      </c>
      <c r="B441" s="67" t="s">
        <v>222</v>
      </c>
      <c r="C441" s="66" t="s">
        <v>238</v>
      </c>
      <c r="D441" s="66" t="s">
        <v>244</v>
      </c>
      <c r="E441" s="67" t="s">
        <v>126</v>
      </c>
      <c r="F441" s="185">
        <f>F442</f>
        <v>9762.1</v>
      </c>
      <c r="J441" s="52"/>
      <c r="K441" s="52"/>
    </row>
    <row r="442" spans="1:11" s="85" customFormat="1" x14ac:dyDescent="0.2">
      <c r="A442" s="78" t="s">
        <v>127</v>
      </c>
      <c r="B442" s="67" t="s">
        <v>222</v>
      </c>
      <c r="C442" s="66" t="s">
        <v>238</v>
      </c>
      <c r="D442" s="66" t="s">
        <v>244</v>
      </c>
      <c r="E442" s="67">
        <v>110</v>
      </c>
      <c r="F442" s="185">
        <f>F443+F444</f>
        <v>9762.1</v>
      </c>
      <c r="J442" s="52"/>
      <c r="K442" s="52"/>
    </row>
    <row r="443" spans="1:11" s="85" customFormat="1" x14ac:dyDescent="0.2">
      <c r="A443" s="78" t="s">
        <v>128</v>
      </c>
      <c r="B443" s="67" t="s">
        <v>222</v>
      </c>
      <c r="C443" s="66" t="s">
        <v>238</v>
      </c>
      <c r="D443" s="66" t="s">
        <v>244</v>
      </c>
      <c r="E443" s="67">
        <v>111</v>
      </c>
      <c r="F443" s="185">
        <f>'Пр 6 вед'!G308</f>
        <v>7497.8</v>
      </c>
      <c r="J443" s="52"/>
      <c r="K443" s="52"/>
    </row>
    <row r="444" spans="1:11" s="85" customFormat="1" ht="22.5" x14ac:dyDescent="0.2">
      <c r="A444" s="105" t="s">
        <v>129</v>
      </c>
      <c r="B444" s="67" t="s">
        <v>222</v>
      </c>
      <c r="C444" s="66" t="s">
        <v>238</v>
      </c>
      <c r="D444" s="66" t="s">
        <v>244</v>
      </c>
      <c r="E444" s="67">
        <v>119</v>
      </c>
      <c r="F444" s="185">
        <f>'Пр 6 вед'!G309</f>
        <v>2264.3000000000002</v>
      </c>
      <c r="J444" s="52"/>
      <c r="K444" s="52"/>
    </row>
    <row r="445" spans="1:11" s="85" customFormat="1" x14ac:dyDescent="0.2">
      <c r="A445" s="78" t="s">
        <v>507</v>
      </c>
      <c r="B445" s="67" t="s">
        <v>222</v>
      </c>
      <c r="C445" s="66" t="s">
        <v>238</v>
      </c>
      <c r="D445" s="66" t="s">
        <v>245</v>
      </c>
      <c r="E445" s="67" t="s">
        <v>134</v>
      </c>
      <c r="F445" s="185">
        <f>F446</f>
        <v>567.6</v>
      </c>
      <c r="J445" s="52"/>
      <c r="K445" s="52"/>
    </row>
    <row r="446" spans="1:11" s="85" customFormat="1" ht="22.5" x14ac:dyDescent="0.2">
      <c r="A446" s="78" t="s">
        <v>135</v>
      </c>
      <c r="B446" s="67" t="s">
        <v>222</v>
      </c>
      <c r="C446" s="66" t="s">
        <v>238</v>
      </c>
      <c r="D446" s="66" t="s">
        <v>245</v>
      </c>
      <c r="E446" s="67" t="s">
        <v>136</v>
      </c>
      <c r="F446" s="185">
        <f>F448+F447</f>
        <v>567.6</v>
      </c>
      <c r="J446" s="52"/>
      <c r="K446" s="52"/>
    </row>
    <row r="447" spans="1:11" s="85" customFormat="1" ht="22.5" x14ac:dyDescent="0.2">
      <c r="A447" s="106" t="s">
        <v>152</v>
      </c>
      <c r="B447" s="67" t="s">
        <v>222</v>
      </c>
      <c r="C447" s="66" t="s">
        <v>238</v>
      </c>
      <c r="D447" s="66" t="s">
        <v>245</v>
      </c>
      <c r="E447" s="67">
        <v>242</v>
      </c>
      <c r="F447" s="185">
        <f>'Пр 6 вед'!G312</f>
        <v>50</v>
      </c>
      <c r="J447" s="52"/>
      <c r="K447" s="52"/>
    </row>
    <row r="448" spans="1:11" s="85" customFormat="1" x14ac:dyDescent="0.2">
      <c r="A448" s="106" t="s">
        <v>681</v>
      </c>
      <c r="B448" s="67" t="s">
        <v>222</v>
      </c>
      <c r="C448" s="66" t="s">
        <v>238</v>
      </c>
      <c r="D448" s="66" t="s">
        <v>245</v>
      </c>
      <c r="E448" s="67" t="s">
        <v>138</v>
      </c>
      <c r="F448" s="185">
        <f>'Пр 6 вед'!G313</f>
        <v>517.6</v>
      </c>
      <c r="J448" s="52"/>
      <c r="K448" s="52"/>
    </row>
    <row r="449" spans="1:11" s="85" customFormat="1" x14ac:dyDescent="0.2">
      <c r="A449" s="69" t="s">
        <v>153</v>
      </c>
      <c r="B449" s="67" t="s">
        <v>222</v>
      </c>
      <c r="C449" s="66" t="s">
        <v>238</v>
      </c>
      <c r="D449" s="66" t="s">
        <v>245</v>
      </c>
      <c r="E449" s="67" t="s">
        <v>215</v>
      </c>
      <c r="F449" s="185">
        <f>F450</f>
        <v>33</v>
      </c>
      <c r="J449" s="52"/>
      <c r="K449" s="52"/>
    </row>
    <row r="450" spans="1:11" s="85" customFormat="1" x14ac:dyDescent="0.2">
      <c r="A450" s="69" t="s">
        <v>154</v>
      </c>
      <c r="B450" s="67" t="s">
        <v>222</v>
      </c>
      <c r="C450" s="66" t="s">
        <v>238</v>
      </c>
      <c r="D450" s="66" t="s">
        <v>245</v>
      </c>
      <c r="E450" s="67" t="s">
        <v>155</v>
      </c>
      <c r="F450" s="185">
        <f>F451+F452+F453</f>
        <v>33</v>
      </c>
      <c r="J450" s="52"/>
      <c r="K450" s="52"/>
    </row>
    <row r="451" spans="1:11" s="85" customFormat="1" x14ac:dyDescent="0.2">
      <c r="A451" s="73" t="s">
        <v>156</v>
      </c>
      <c r="B451" s="67" t="s">
        <v>222</v>
      </c>
      <c r="C451" s="66" t="s">
        <v>238</v>
      </c>
      <c r="D451" s="66" t="s">
        <v>245</v>
      </c>
      <c r="E451" s="67" t="s">
        <v>157</v>
      </c>
      <c r="F451" s="185">
        <f>'Пр 6 вед'!G316</f>
        <v>6</v>
      </c>
      <c r="J451" s="52"/>
      <c r="K451" s="52"/>
    </row>
    <row r="452" spans="1:11" s="85" customFormat="1" x14ac:dyDescent="0.2">
      <c r="A452" s="69" t="s">
        <v>216</v>
      </c>
      <c r="B452" s="67" t="s">
        <v>222</v>
      </c>
      <c r="C452" s="66" t="s">
        <v>238</v>
      </c>
      <c r="D452" s="66" t="s">
        <v>245</v>
      </c>
      <c r="E452" s="67">
        <v>852</v>
      </c>
      <c r="F452" s="185">
        <f>'Пр 6 вед'!G317</f>
        <v>3</v>
      </c>
      <c r="J452" s="52"/>
      <c r="K452" s="52"/>
    </row>
    <row r="453" spans="1:11" s="85" customFormat="1" x14ac:dyDescent="0.2">
      <c r="A453" s="69" t="s">
        <v>469</v>
      </c>
      <c r="B453" s="67" t="s">
        <v>222</v>
      </c>
      <c r="C453" s="66" t="s">
        <v>238</v>
      </c>
      <c r="D453" s="66" t="s">
        <v>245</v>
      </c>
      <c r="E453" s="67">
        <v>853</v>
      </c>
      <c r="F453" s="185">
        <f>'Пр 6 вед'!G318</f>
        <v>24</v>
      </c>
      <c r="J453" s="52"/>
      <c r="K453" s="52"/>
    </row>
    <row r="454" spans="1:11" s="85" customFormat="1" ht="22.5" x14ac:dyDescent="0.2">
      <c r="A454" s="65" t="s">
        <v>246</v>
      </c>
      <c r="B454" s="67" t="s">
        <v>222</v>
      </c>
      <c r="C454" s="66" t="s">
        <v>238</v>
      </c>
      <c r="D454" s="66" t="s">
        <v>247</v>
      </c>
      <c r="E454" s="67"/>
      <c r="F454" s="185">
        <f>F455+F458</f>
        <v>700</v>
      </c>
      <c r="J454" s="52"/>
      <c r="K454" s="52"/>
    </row>
    <row r="455" spans="1:11" s="85" customFormat="1" x14ac:dyDescent="0.2">
      <c r="A455" s="78" t="s">
        <v>507</v>
      </c>
      <c r="B455" s="67" t="s">
        <v>222</v>
      </c>
      <c r="C455" s="66" t="s">
        <v>238</v>
      </c>
      <c r="D455" s="66" t="s">
        <v>247</v>
      </c>
      <c r="E455" s="67">
        <v>200</v>
      </c>
      <c r="F455" s="185">
        <f>F456</f>
        <v>430</v>
      </c>
      <c r="J455" s="52"/>
      <c r="K455" s="52"/>
    </row>
    <row r="456" spans="1:11" ht="22.5" x14ac:dyDescent="0.2">
      <c r="A456" s="78" t="s">
        <v>135</v>
      </c>
      <c r="B456" s="67" t="s">
        <v>222</v>
      </c>
      <c r="C456" s="66" t="s">
        <v>238</v>
      </c>
      <c r="D456" s="66" t="s">
        <v>247</v>
      </c>
      <c r="E456" s="67">
        <v>240</v>
      </c>
      <c r="F456" s="185">
        <f>F457</f>
        <v>430</v>
      </c>
    </row>
    <row r="457" spans="1:11" x14ac:dyDescent="0.2">
      <c r="A457" s="106" t="s">
        <v>681</v>
      </c>
      <c r="B457" s="67" t="s">
        <v>222</v>
      </c>
      <c r="C457" s="66" t="s">
        <v>238</v>
      </c>
      <c r="D457" s="66" t="s">
        <v>247</v>
      </c>
      <c r="E457" s="67">
        <v>244</v>
      </c>
      <c r="F457" s="185">
        <f>'Пр 6 вед'!G322</f>
        <v>430</v>
      </c>
    </row>
    <row r="458" spans="1:11" x14ac:dyDescent="0.2">
      <c r="A458" s="73" t="s">
        <v>177</v>
      </c>
      <c r="B458" s="67" t="s">
        <v>222</v>
      </c>
      <c r="C458" s="66" t="s">
        <v>238</v>
      </c>
      <c r="D458" s="66" t="s">
        <v>247</v>
      </c>
      <c r="E458" s="67">
        <v>300</v>
      </c>
      <c r="F458" s="185">
        <f>F459</f>
        <v>270</v>
      </c>
    </row>
    <row r="459" spans="1:11" x14ac:dyDescent="0.2">
      <c r="A459" s="65" t="s">
        <v>248</v>
      </c>
      <c r="B459" s="67" t="s">
        <v>222</v>
      </c>
      <c r="C459" s="66" t="s">
        <v>238</v>
      </c>
      <c r="D459" s="66" t="s">
        <v>247</v>
      </c>
      <c r="E459" s="67">
        <v>350</v>
      </c>
      <c r="F459" s="185">
        <f>'Пр 6 вед'!G324</f>
        <v>270</v>
      </c>
    </row>
    <row r="460" spans="1:11" s="87" customFormat="1" ht="22.5" customHeight="1" x14ac:dyDescent="0.2">
      <c r="A460" s="243" t="s">
        <v>517</v>
      </c>
      <c r="B460" s="91" t="s">
        <v>222</v>
      </c>
      <c r="C460" s="91" t="s">
        <v>238</v>
      </c>
      <c r="D460" s="89" t="s">
        <v>395</v>
      </c>
      <c r="E460" s="92" t="s">
        <v>165</v>
      </c>
      <c r="F460" s="181">
        <f>F461+F466</f>
        <v>437.2</v>
      </c>
      <c r="G460" s="126"/>
      <c r="H460" s="126"/>
      <c r="I460" s="126"/>
    </row>
    <row r="461" spans="1:11" s="72" customFormat="1" ht="33.75" x14ac:dyDescent="0.2">
      <c r="A461" s="78" t="s">
        <v>125</v>
      </c>
      <c r="B461" s="67" t="s">
        <v>222</v>
      </c>
      <c r="C461" s="67" t="s">
        <v>238</v>
      </c>
      <c r="D461" s="66" t="s">
        <v>395</v>
      </c>
      <c r="E461" s="70">
        <v>100</v>
      </c>
      <c r="F461" s="184">
        <f>F462</f>
        <v>397.5</v>
      </c>
      <c r="G461" s="119"/>
      <c r="H461" s="119"/>
      <c r="I461" s="119"/>
    </row>
    <row r="462" spans="1:11" s="72" customFormat="1" x14ac:dyDescent="0.2">
      <c r="A462" s="78" t="s">
        <v>149</v>
      </c>
      <c r="B462" s="67" t="s">
        <v>222</v>
      </c>
      <c r="C462" s="67" t="s">
        <v>238</v>
      </c>
      <c r="D462" s="66" t="s">
        <v>395</v>
      </c>
      <c r="E462" s="70">
        <v>120</v>
      </c>
      <c r="F462" s="184">
        <f>F463+F464+F465</f>
        <v>397.5</v>
      </c>
      <c r="G462" s="119"/>
      <c r="H462" s="119"/>
      <c r="I462" s="119"/>
    </row>
    <row r="463" spans="1:11" s="72" customFormat="1" x14ac:dyDescent="0.2">
      <c r="A463" s="105" t="s">
        <v>150</v>
      </c>
      <c r="B463" s="67" t="s">
        <v>222</v>
      </c>
      <c r="C463" s="67" t="s">
        <v>238</v>
      </c>
      <c r="D463" s="66" t="s">
        <v>395</v>
      </c>
      <c r="E463" s="70">
        <v>121</v>
      </c>
      <c r="F463" s="184">
        <f>'Пр 6 вед'!G660</f>
        <v>293.39999999999998</v>
      </c>
      <c r="G463" s="119"/>
      <c r="H463" s="119"/>
      <c r="I463" s="119"/>
    </row>
    <row r="464" spans="1:11" ht="22.5" x14ac:dyDescent="0.2">
      <c r="A464" s="68" t="s">
        <v>264</v>
      </c>
      <c r="B464" s="67" t="s">
        <v>222</v>
      </c>
      <c r="C464" s="67" t="s">
        <v>238</v>
      </c>
      <c r="D464" s="66" t="s">
        <v>395</v>
      </c>
      <c r="E464" s="67">
        <v>122</v>
      </c>
      <c r="F464" s="184">
        <f>'Пр 6 вед'!G661</f>
        <v>15.5</v>
      </c>
    </row>
    <row r="465" spans="1:11" ht="33.75" x14ac:dyDescent="0.2">
      <c r="A465" s="105" t="s">
        <v>151</v>
      </c>
      <c r="B465" s="67" t="s">
        <v>222</v>
      </c>
      <c r="C465" s="67" t="s">
        <v>238</v>
      </c>
      <c r="D465" s="66" t="s">
        <v>395</v>
      </c>
      <c r="E465" s="67">
        <v>129</v>
      </c>
      <c r="F465" s="184">
        <f>'Пр 6 вед'!G662</f>
        <v>88.6</v>
      </c>
    </row>
    <row r="466" spans="1:11" x14ac:dyDescent="0.2">
      <c r="A466" s="78" t="s">
        <v>507</v>
      </c>
      <c r="B466" s="67" t="s">
        <v>222</v>
      </c>
      <c r="C466" s="67" t="s">
        <v>238</v>
      </c>
      <c r="D466" s="66" t="s">
        <v>395</v>
      </c>
      <c r="E466" s="67" t="s">
        <v>134</v>
      </c>
      <c r="F466" s="185">
        <f>F467</f>
        <v>39.700000000000003</v>
      </c>
    </row>
    <row r="467" spans="1:11" ht="22.5" x14ac:dyDescent="0.2">
      <c r="A467" s="78" t="s">
        <v>135</v>
      </c>
      <c r="B467" s="67" t="s">
        <v>222</v>
      </c>
      <c r="C467" s="67" t="s">
        <v>238</v>
      </c>
      <c r="D467" s="66" t="s">
        <v>395</v>
      </c>
      <c r="E467" s="67" t="s">
        <v>136</v>
      </c>
      <c r="F467" s="185">
        <f>F469+F468</f>
        <v>39.700000000000003</v>
      </c>
    </row>
    <row r="468" spans="1:11" ht="22.5" x14ac:dyDescent="0.2">
      <c r="A468" s="106" t="s">
        <v>152</v>
      </c>
      <c r="B468" s="67" t="s">
        <v>222</v>
      </c>
      <c r="C468" s="67" t="s">
        <v>238</v>
      </c>
      <c r="D468" s="66" t="s">
        <v>395</v>
      </c>
      <c r="E468" s="67">
        <v>242</v>
      </c>
      <c r="F468" s="184">
        <f>'Пр 6 вед'!G665</f>
        <v>0</v>
      </c>
    </row>
    <row r="469" spans="1:11" x14ac:dyDescent="0.2">
      <c r="A469" s="106" t="s">
        <v>681</v>
      </c>
      <c r="B469" s="67" t="s">
        <v>222</v>
      </c>
      <c r="C469" s="67" t="s">
        <v>238</v>
      </c>
      <c r="D469" s="66" t="s">
        <v>395</v>
      </c>
      <c r="E469" s="67" t="s">
        <v>138</v>
      </c>
      <c r="F469" s="184">
        <f>'Пр 6 вед'!G666</f>
        <v>39.700000000000003</v>
      </c>
    </row>
    <row r="470" spans="1:11" x14ac:dyDescent="0.2">
      <c r="A470" s="117" t="s">
        <v>109</v>
      </c>
      <c r="B470" s="94" t="s">
        <v>110</v>
      </c>
      <c r="C470" s="101"/>
      <c r="D470" s="101"/>
      <c r="E470" s="112"/>
      <c r="F470" s="181">
        <f>F471+F504</f>
        <v>41187.5</v>
      </c>
    </row>
    <row r="471" spans="1:11" x14ac:dyDescent="0.2">
      <c r="A471" s="93" t="s">
        <v>111</v>
      </c>
      <c r="B471" s="94" t="s">
        <v>110</v>
      </c>
      <c r="C471" s="94" t="s">
        <v>112</v>
      </c>
      <c r="D471" s="94"/>
      <c r="E471" s="92"/>
      <c r="F471" s="181">
        <f>F472+F487</f>
        <v>27396.1</v>
      </c>
      <c r="H471" s="118"/>
    </row>
    <row r="472" spans="1:11" ht="12" customHeight="1" x14ac:dyDescent="0.2">
      <c r="A472" s="93" t="s">
        <v>695</v>
      </c>
      <c r="B472" s="94" t="s">
        <v>110</v>
      </c>
      <c r="C472" s="94" t="s">
        <v>112</v>
      </c>
      <c r="D472" s="94" t="s">
        <v>113</v>
      </c>
      <c r="E472" s="92"/>
      <c r="F472" s="181">
        <f>F473+F478+F492</f>
        <v>27286.1</v>
      </c>
    </row>
    <row r="473" spans="1:11" ht="13.5" thickBot="1" x14ac:dyDescent="0.25">
      <c r="A473" s="95" t="s">
        <v>114</v>
      </c>
      <c r="B473" s="99" t="s">
        <v>110</v>
      </c>
      <c r="C473" s="99" t="s">
        <v>112</v>
      </c>
      <c r="D473" s="99" t="s">
        <v>115</v>
      </c>
      <c r="E473" s="97"/>
      <c r="F473" s="182">
        <f>F474</f>
        <v>9985.9</v>
      </c>
    </row>
    <row r="474" spans="1:11" s="85" customFormat="1" ht="34.5" thickBot="1" x14ac:dyDescent="0.25">
      <c r="A474" s="329" t="s">
        <v>714</v>
      </c>
      <c r="B474" s="82" t="s">
        <v>110</v>
      </c>
      <c r="C474" s="82" t="s">
        <v>112</v>
      </c>
      <c r="D474" s="82" t="s">
        <v>887</v>
      </c>
      <c r="E474" s="79"/>
      <c r="F474" s="183">
        <f>F475</f>
        <v>9985.9</v>
      </c>
      <c r="J474" s="52"/>
      <c r="K474" s="52"/>
    </row>
    <row r="475" spans="1:11" s="85" customFormat="1" ht="22.5" x14ac:dyDescent="0.2">
      <c r="A475" s="78" t="s">
        <v>116</v>
      </c>
      <c r="B475" s="79" t="s">
        <v>110</v>
      </c>
      <c r="C475" s="82" t="s">
        <v>112</v>
      </c>
      <c r="D475" s="82" t="s">
        <v>887</v>
      </c>
      <c r="E475" s="79" t="s">
        <v>117</v>
      </c>
      <c r="F475" s="183">
        <f>F476</f>
        <v>9985.9</v>
      </c>
      <c r="J475" s="52"/>
      <c r="K475" s="52"/>
    </row>
    <row r="476" spans="1:11" s="85" customFormat="1" x14ac:dyDescent="0.2">
      <c r="A476" s="78" t="s">
        <v>118</v>
      </c>
      <c r="B476" s="79" t="s">
        <v>110</v>
      </c>
      <c r="C476" s="82" t="s">
        <v>112</v>
      </c>
      <c r="D476" s="82" t="s">
        <v>887</v>
      </c>
      <c r="E476" s="79" t="s">
        <v>119</v>
      </c>
      <c r="F476" s="183">
        <f>F477</f>
        <v>9985.9</v>
      </c>
      <c r="J476" s="52"/>
      <c r="K476" s="52"/>
    </row>
    <row r="477" spans="1:11" s="85" customFormat="1" ht="33.75" x14ac:dyDescent="0.2">
      <c r="A477" s="78" t="s">
        <v>120</v>
      </c>
      <c r="B477" s="79" t="s">
        <v>110</v>
      </c>
      <c r="C477" s="82" t="s">
        <v>112</v>
      </c>
      <c r="D477" s="82" t="s">
        <v>887</v>
      </c>
      <c r="E477" s="79" t="s">
        <v>121</v>
      </c>
      <c r="F477" s="183">
        <f>'Пр 6 вед'!G36</f>
        <v>9985.9</v>
      </c>
      <c r="H477" s="118"/>
      <c r="J477" s="52"/>
      <c r="K477" s="52"/>
    </row>
    <row r="478" spans="1:11" s="85" customFormat="1" ht="22.5" x14ac:dyDescent="0.2">
      <c r="A478" s="78" t="s">
        <v>122</v>
      </c>
      <c r="B478" s="82" t="s">
        <v>110</v>
      </c>
      <c r="C478" s="82" t="s">
        <v>112</v>
      </c>
      <c r="D478" s="82" t="s">
        <v>123</v>
      </c>
      <c r="E478" s="79"/>
      <c r="F478" s="183">
        <f>F479</f>
        <v>16893.2</v>
      </c>
      <c r="J478" s="52"/>
      <c r="K478" s="52"/>
    </row>
    <row r="479" spans="1:11" s="85" customFormat="1" ht="39" customHeight="1" x14ac:dyDescent="0.2">
      <c r="A479" s="319" t="s">
        <v>715</v>
      </c>
      <c r="B479" s="82" t="s">
        <v>110</v>
      </c>
      <c r="C479" s="82" t="s">
        <v>112</v>
      </c>
      <c r="D479" s="82" t="s">
        <v>124</v>
      </c>
      <c r="E479" s="79"/>
      <c r="F479" s="183">
        <f>F480+F484</f>
        <v>16893.2</v>
      </c>
      <c r="J479" s="52"/>
      <c r="K479" s="52"/>
    </row>
    <row r="480" spans="1:11" s="85" customFormat="1" ht="33.75" x14ac:dyDescent="0.2">
      <c r="A480" s="78" t="s">
        <v>125</v>
      </c>
      <c r="B480" s="82" t="s">
        <v>110</v>
      </c>
      <c r="C480" s="82" t="s">
        <v>112</v>
      </c>
      <c r="D480" s="82" t="s">
        <v>124</v>
      </c>
      <c r="E480" s="79" t="s">
        <v>126</v>
      </c>
      <c r="F480" s="183">
        <f>F481</f>
        <v>2859.8</v>
      </c>
      <c r="J480" s="52"/>
      <c r="K480" s="52"/>
    </row>
    <row r="481" spans="1:11" s="85" customFormat="1" x14ac:dyDescent="0.2">
      <c r="A481" s="78" t="s">
        <v>127</v>
      </c>
      <c r="B481" s="82" t="s">
        <v>110</v>
      </c>
      <c r="C481" s="82" t="s">
        <v>112</v>
      </c>
      <c r="D481" s="82" t="s">
        <v>124</v>
      </c>
      <c r="E481" s="79">
        <v>110</v>
      </c>
      <c r="F481" s="183">
        <f>F482+F483</f>
        <v>2859.8</v>
      </c>
      <c r="J481" s="52"/>
      <c r="K481" s="52"/>
    </row>
    <row r="482" spans="1:11" s="85" customFormat="1" x14ac:dyDescent="0.2">
      <c r="A482" s="78" t="s">
        <v>128</v>
      </c>
      <c r="B482" s="82" t="s">
        <v>110</v>
      </c>
      <c r="C482" s="82" t="s">
        <v>112</v>
      </c>
      <c r="D482" s="82" t="s">
        <v>124</v>
      </c>
      <c r="E482" s="79">
        <v>111</v>
      </c>
      <c r="F482" s="183">
        <f>'Пр 6 вед'!G41</f>
        <v>2196.5</v>
      </c>
      <c r="J482" s="52"/>
      <c r="K482" s="52"/>
    </row>
    <row r="483" spans="1:11" s="85" customFormat="1" ht="22.5" x14ac:dyDescent="0.2">
      <c r="A483" s="105" t="s">
        <v>129</v>
      </c>
      <c r="B483" s="82" t="s">
        <v>110</v>
      </c>
      <c r="C483" s="82" t="s">
        <v>112</v>
      </c>
      <c r="D483" s="82" t="s">
        <v>124</v>
      </c>
      <c r="E483" s="79">
        <v>119</v>
      </c>
      <c r="F483" s="183">
        <f>'Пр 6 вед'!G42</f>
        <v>663.3</v>
      </c>
      <c r="J483" s="52"/>
      <c r="K483" s="52"/>
    </row>
    <row r="484" spans="1:11" s="85" customFormat="1" ht="22.5" x14ac:dyDescent="0.2">
      <c r="A484" s="78" t="s">
        <v>116</v>
      </c>
      <c r="B484" s="79" t="s">
        <v>110</v>
      </c>
      <c r="C484" s="82" t="s">
        <v>112</v>
      </c>
      <c r="D484" s="82" t="s">
        <v>124</v>
      </c>
      <c r="E484" s="79" t="s">
        <v>117</v>
      </c>
      <c r="F484" s="183">
        <f>F485</f>
        <v>14033.4</v>
      </c>
      <c r="J484" s="52"/>
      <c r="K484" s="52"/>
    </row>
    <row r="485" spans="1:11" s="85" customFormat="1" x14ac:dyDescent="0.2">
      <c r="A485" s="78" t="s">
        <v>118</v>
      </c>
      <c r="B485" s="79" t="s">
        <v>110</v>
      </c>
      <c r="C485" s="82" t="s">
        <v>112</v>
      </c>
      <c r="D485" s="82" t="s">
        <v>124</v>
      </c>
      <c r="E485" s="79" t="s">
        <v>119</v>
      </c>
      <c r="F485" s="183">
        <f>F486</f>
        <v>14033.4</v>
      </c>
      <c r="J485" s="52"/>
      <c r="K485" s="52"/>
    </row>
    <row r="486" spans="1:11" s="85" customFormat="1" ht="34.5" thickBot="1" x14ac:dyDescent="0.25">
      <c r="A486" s="78" t="s">
        <v>120</v>
      </c>
      <c r="B486" s="79" t="s">
        <v>110</v>
      </c>
      <c r="C486" s="82" t="s">
        <v>112</v>
      </c>
      <c r="D486" s="82" t="s">
        <v>124</v>
      </c>
      <c r="E486" s="79" t="s">
        <v>121</v>
      </c>
      <c r="F486" s="183">
        <f>'Пр 6 вед'!G45</f>
        <v>14033.4</v>
      </c>
      <c r="J486" s="52"/>
      <c r="K486" s="52"/>
    </row>
    <row r="487" spans="1:11" s="85" customFormat="1" ht="34.5" thickBot="1" x14ac:dyDescent="0.25">
      <c r="A487" s="329" t="s">
        <v>757</v>
      </c>
      <c r="B487" s="99" t="s">
        <v>110</v>
      </c>
      <c r="C487" s="99" t="s">
        <v>112</v>
      </c>
      <c r="D487" s="142" t="s">
        <v>758</v>
      </c>
      <c r="E487" s="97"/>
      <c r="F487" s="182">
        <f>F488+F500</f>
        <v>110</v>
      </c>
      <c r="J487" s="52"/>
      <c r="K487" s="52"/>
    </row>
    <row r="488" spans="1:11" s="85" customFormat="1" x14ac:dyDescent="0.2">
      <c r="A488" s="106" t="s">
        <v>140</v>
      </c>
      <c r="B488" s="82" t="s">
        <v>110</v>
      </c>
      <c r="C488" s="82" t="s">
        <v>112</v>
      </c>
      <c r="D488" s="82" t="s">
        <v>759</v>
      </c>
      <c r="E488" s="79"/>
      <c r="F488" s="183">
        <f>F489</f>
        <v>6.6</v>
      </c>
      <c r="J488" s="52"/>
      <c r="K488" s="52"/>
    </row>
    <row r="489" spans="1:11" s="85" customFormat="1" ht="33.75" x14ac:dyDescent="0.2">
      <c r="A489" s="78" t="s">
        <v>125</v>
      </c>
      <c r="B489" s="82" t="s">
        <v>110</v>
      </c>
      <c r="C489" s="82" t="s">
        <v>112</v>
      </c>
      <c r="D489" s="82" t="s">
        <v>759</v>
      </c>
      <c r="E489" s="79">
        <v>100</v>
      </c>
      <c r="F489" s="183">
        <f>F490</f>
        <v>6.6</v>
      </c>
      <c r="J489" s="52"/>
      <c r="K489" s="52"/>
    </row>
    <row r="490" spans="1:11" s="85" customFormat="1" x14ac:dyDescent="0.2">
      <c r="A490" s="78" t="s">
        <v>127</v>
      </c>
      <c r="B490" s="82" t="s">
        <v>110</v>
      </c>
      <c r="C490" s="82" t="s">
        <v>112</v>
      </c>
      <c r="D490" s="82" t="s">
        <v>759</v>
      </c>
      <c r="E490" s="79">
        <v>110</v>
      </c>
      <c r="F490" s="183">
        <f>F491</f>
        <v>6.6</v>
      </c>
      <c r="J490" s="52"/>
      <c r="K490" s="52"/>
    </row>
    <row r="491" spans="1:11" s="85" customFormat="1" x14ac:dyDescent="0.2">
      <c r="A491" s="106" t="s">
        <v>470</v>
      </c>
      <c r="B491" s="82" t="s">
        <v>110</v>
      </c>
      <c r="C491" s="82" t="s">
        <v>112</v>
      </c>
      <c r="D491" s="82" t="s">
        <v>759</v>
      </c>
      <c r="E491" s="79">
        <v>112</v>
      </c>
      <c r="F491" s="183">
        <f>'Пр 6 вед'!G50</f>
        <v>6.6</v>
      </c>
      <c r="G491" s="118"/>
      <c r="J491" s="52"/>
      <c r="K491" s="52"/>
    </row>
    <row r="492" spans="1:11" s="85" customFormat="1" ht="22.5" x14ac:dyDescent="0.2">
      <c r="A492" s="78" t="s">
        <v>130</v>
      </c>
      <c r="B492" s="82" t="s">
        <v>110</v>
      </c>
      <c r="C492" s="82" t="s">
        <v>112</v>
      </c>
      <c r="D492" s="82" t="s">
        <v>131</v>
      </c>
      <c r="E492" s="79"/>
      <c r="F492" s="183">
        <f>F493</f>
        <v>407</v>
      </c>
      <c r="J492" s="52"/>
      <c r="K492" s="52"/>
    </row>
    <row r="493" spans="1:11" s="85" customFormat="1" ht="22.5" x14ac:dyDescent="0.2">
      <c r="A493" s="78" t="s">
        <v>132</v>
      </c>
      <c r="B493" s="82" t="s">
        <v>110</v>
      </c>
      <c r="C493" s="82" t="s">
        <v>112</v>
      </c>
      <c r="D493" s="82" t="s">
        <v>133</v>
      </c>
      <c r="E493" s="79"/>
      <c r="F493" s="183">
        <f>F494+F497</f>
        <v>407</v>
      </c>
      <c r="J493" s="52"/>
      <c r="K493" s="52"/>
    </row>
    <row r="494" spans="1:11" s="85" customFormat="1" ht="33.75" x14ac:dyDescent="0.2">
      <c r="A494" s="78" t="s">
        <v>125</v>
      </c>
      <c r="B494" s="82" t="s">
        <v>110</v>
      </c>
      <c r="C494" s="82" t="s">
        <v>112</v>
      </c>
      <c r="D494" s="82" t="s">
        <v>133</v>
      </c>
      <c r="E494" s="79">
        <v>100</v>
      </c>
      <c r="F494" s="183">
        <f>F495</f>
        <v>0</v>
      </c>
      <c r="J494" s="52"/>
      <c r="K494" s="52"/>
    </row>
    <row r="495" spans="1:11" s="85" customFormat="1" x14ac:dyDescent="0.2">
      <c r="A495" s="78" t="s">
        <v>127</v>
      </c>
      <c r="B495" s="82" t="s">
        <v>110</v>
      </c>
      <c r="C495" s="82" t="s">
        <v>112</v>
      </c>
      <c r="D495" s="82" t="s">
        <v>133</v>
      </c>
      <c r="E495" s="79">
        <v>110</v>
      </c>
      <c r="F495" s="183">
        <f>+F496</f>
        <v>0</v>
      </c>
      <c r="J495" s="52"/>
      <c r="K495" s="52"/>
    </row>
    <row r="496" spans="1:11" s="85" customFormat="1" x14ac:dyDescent="0.2">
      <c r="A496" s="106" t="s">
        <v>470</v>
      </c>
      <c r="B496" s="82" t="s">
        <v>110</v>
      </c>
      <c r="C496" s="82" t="s">
        <v>112</v>
      </c>
      <c r="D496" s="82" t="s">
        <v>133</v>
      </c>
      <c r="E496" s="79">
        <v>112</v>
      </c>
      <c r="F496" s="183">
        <f>'Пр 6 вед'!G55</f>
        <v>0</v>
      </c>
      <c r="J496" s="52"/>
      <c r="K496" s="52"/>
    </row>
    <row r="497" spans="1:11" s="85" customFormat="1" x14ac:dyDescent="0.2">
      <c r="A497" s="78" t="s">
        <v>507</v>
      </c>
      <c r="B497" s="82" t="s">
        <v>110</v>
      </c>
      <c r="C497" s="82" t="s">
        <v>112</v>
      </c>
      <c r="D497" s="82" t="s">
        <v>133</v>
      </c>
      <c r="E497" s="79" t="s">
        <v>134</v>
      </c>
      <c r="F497" s="183">
        <f>F498</f>
        <v>407</v>
      </c>
      <c r="J497" s="52"/>
      <c r="K497" s="52"/>
    </row>
    <row r="498" spans="1:11" s="85" customFormat="1" ht="22.5" x14ac:dyDescent="0.2">
      <c r="A498" s="78" t="s">
        <v>135</v>
      </c>
      <c r="B498" s="82" t="s">
        <v>110</v>
      </c>
      <c r="C498" s="82" t="s">
        <v>112</v>
      </c>
      <c r="D498" s="82" t="s">
        <v>133</v>
      </c>
      <c r="E498" s="79" t="s">
        <v>136</v>
      </c>
      <c r="F498" s="183">
        <f>F499</f>
        <v>407</v>
      </c>
      <c r="J498" s="52"/>
      <c r="K498" s="52"/>
    </row>
    <row r="499" spans="1:11" s="85" customFormat="1" x14ac:dyDescent="0.2">
      <c r="A499" s="106" t="s">
        <v>681</v>
      </c>
      <c r="B499" s="82" t="s">
        <v>110</v>
      </c>
      <c r="C499" s="82" t="s">
        <v>112</v>
      </c>
      <c r="D499" s="82" t="s">
        <v>133</v>
      </c>
      <c r="E499" s="79" t="s">
        <v>138</v>
      </c>
      <c r="F499" s="183">
        <f>'Пр 6 вед'!G58</f>
        <v>407</v>
      </c>
      <c r="J499" s="52"/>
      <c r="K499" s="52"/>
    </row>
    <row r="500" spans="1:11" s="85" customFormat="1" x14ac:dyDescent="0.2">
      <c r="A500" s="106" t="s">
        <v>140</v>
      </c>
      <c r="B500" s="82" t="s">
        <v>110</v>
      </c>
      <c r="C500" s="82" t="s">
        <v>112</v>
      </c>
      <c r="D500" s="82" t="s">
        <v>759</v>
      </c>
      <c r="E500" s="79"/>
      <c r="F500" s="183">
        <f>F501</f>
        <v>103.4</v>
      </c>
      <c r="J500" s="52"/>
      <c r="K500" s="52"/>
    </row>
    <row r="501" spans="1:11" s="85" customFormat="1" ht="22.5" x14ac:dyDescent="0.2">
      <c r="A501" s="78" t="s">
        <v>116</v>
      </c>
      <c r="B501" s="82" t="s">
        <v>110</v>
      </c>
      <c r="C501" s="82" t="s">
        <v>112</v>
      </c>
      <c r="D501" s="82" t="s">
        <v>759</v>
      </c>
      <c r="E501" s="79">
        <v>600</v>
      </c>
      <c r="F501" s="183">
        <f>F502</f>
        <v>103.4</v>
      </c>
      <c r="J501" s="52"/>
      <c r="K501" s="52"/>
    </row>
    <row r="502" spans="1:11" s="85" customFormat="1" x14ac:dyDescent="0.2">
      <c r="A502" s="78" t="s">
        <v>118</v>
      </c>
      <c r="B502" s="82" t="s">
        <v>110</v>
      </c>
      <c r="C502" s="82" t="s">
        <v>112</v>
      </c>
      <c r="D502" s="82" t="s">
        <v>759</v>
      </c>
      <c r="E502" s="79">
        <v>610</v>
      </c>
      <c r="F502" s="183">
        <f>F503</f>
        <v>103.4</v>
      </c>
      <c r="J502" s="52"/>
      <c r="K502" s="52"/>
    </row>
    <row r="503" spans="1:11" s="85" customFormat="1" ht="33.75" x14ac:dyDescent="0.2">
      <c r="A503" s="78" t="s">
        <v>120</v>
      </c>
      <c r="B503" s="82" t="s">
        <v>110</v>
      </c>
      <c r="C503" s="82" t="s">
        <v>112</v>
      </c>
      <c r="D503" s="82" t="s">
        <v>759</v>
      </c>
      <c r="E503" s="79">
        <v>611</v>
      </c>
      <c r="F503" s="183">
        <f>'Пр 6 вед'!G62</f>
        <v>103.4</v>
      </c>
      <c r="J503" s="52"/>
      <c r="K503" s="52"/>
    </row>
    <row r="504" spans="1:11" s="85" customFormat="1" x14ac:dyDescent="0.2">
      <c r="A504" s="93" t="s">
        <v>141</v>
      </c>
      <c r="B504" s="92" t="s">
        <v>110</v>
      </c>
      <c r="C504" s="94" t="s">
        <v>142</v>
      </c>
      <c r="D504" s="94"/>
      <c r="E504" s="92"/>
      <c r="F504" s="181">
        <f>F510+F505</f>
        <v>13791.400000000001</v>
      </c>
      <c r="H504" s="118"/>
      <c r="J504" s="52"/>
      <c r="K504" s="52"/>
    </row>
    <row r="505" spans="1:11" s="85" customFormat="1" x14ac:dyDescent="0.2">
      <c r="A505" s="105" t="s">
        <v>143</v>
      </c>
      <c r="B505" s="82" t="s">
        <v>110</v>
      </c>
      <c r="C505" s="82" t="s">
        <v>142</v>
      </c>
      <c r="D505" s="82" t="s">
        <v>144</v>
      </c>
      <c r="E505" s="79"/>
      <c r="F505" s="183">
        <f>F506</f>
        <v>500</v>
      </c>
      <c r="J505" s="52"/>
      <c r="K505" s="52"/>
    </row>
    <row r="506" spans="1:11" s="85" customFormat="1" ht="22.5" x14ac:dyDescent="0.2">
      <c r="A506" s="105" t="s">
        <v>708</v>
      </c>
      <c r="B506" s="82" t="s">
        <v>110</v>
      </c>
      <c r="C506" s="82" t="s">
        <v>142</v>
      </c>
      <c r="D506" s="82" t="s">
        <v>145</v>
      </c>
      <c r="E506" s="79"/>
      <c r="F506" s="183">
        <f>F507</f>
        <v>500</v>
      </c>
      <c r="J506" s="52"/>
      <c r="K506" s="52"/>
    </row>
    <row r="507" spans="1:11" s="85" customFormat="1" x14ac:dyDescent="0.2">
      <c r="A507" s="78" t="s">
        <v>507</v>
      </c>
      <c r="B507" s="82" t="s">
        <v>110</v>
      </c>
      <c r="C507" s="82" t="s">
        <v>142</v>
      </c>
      <c r="D507" s="82" t="s">
        <v>145</v>
      </c>
      <c r="E507" s="79" t="s">
        <v>134</v>
      </c>
      <c r="F507" s="183">
        <f>F508</f>
        <v>500</v>
      </c>
      <c r="J507" s="52"/>
      <c r="K507" s="52"/>
    </row>
    <row r="508" spans="1:11" s="85" customFormat="1" ht="22.5" x14ac:dyDescent="0.2">
      <c r="A508" s="78" t="s">
        <v>135</v>
      </c>
      <c r="B508" s="82" t="s">
        <v>110</v>
      </c>
      <c r="C508" s="82" t="s">
        <v>142</v>
      </c>
      <c r="D508" s="82" t="s">
        <v>145</v>
      </c>
      <c r="E508" s="79" t="s">
        <v>136</v>
      </c>
      <c r="F508" s="183">
        <f>F509</f>
        <v>500</v>
      </c>
      <c r="J508" s="52"/>
      <c r="K508" s="52"/>
    </row>
    <row r="509" spans="1:11" s="85" customFormat="1" x14ac:dyDescent="0.2">
      <c r="A509" s="106" t="s">
        <v>681</v>
      </c>
      <c r="B509" s="82" t="s">
        <v>110</v>
      </c>
      <c r="C509" s="82" t="s">
        <v>142</v>
      </c>
      <c r="D509" s="82" t="s">
        <v>145</v>
      </c>
      <c r="E509" s="79" t="s">
        <v>138</v>
      </c>
      <c r="F509" s="183">
        <f>'Пр 6 вед'!G68</f>
        <v>500</v>
      </c>
      <c r="J509" s="52"/>
      <c r="K509" s="52"/>
    </row>
    <row r="510" spans="1:11" s="85" customFormat="1" ht="22.5" x14ac:dyDescent="0.2">
      <c r="A510" s="78" t="s">
        <v>130</v>
      </c>
      <c r="B510" s="82" t="s">
        <v>110</v>
      </c>
      <c r="C510" s="82" t="s">
        <v>142</v>
      </c>
      <c r="D510" s="82" t="s">
        <v>131</v>
      </c>
      <c r="E510" s="79"/>
      <c r="F510" s="183">
        <f>F511+F516</f>
        <v>13291.400000000001</v>
      </c>
      <c r="J510" s="52"/>
      <c r="K510" s="52"/>
    </row>
    <row r="511" spans="1:11" s="85" customFormat="1" ht="22.5" x14ac:dyDescent="0.2">
      <c r="A511" s="95" t="s">
        <v>146</v>
      </c>
      <c r="B511" s="97" t="s">
        <v>110</v>
      </c>
      <c r="C511" s="99" t="s">
        <v>142</v>
      </c>
      <c r="D511" s="99" t="s">
        <v>147</v>
      </c>
      <c r="E511" s="97"/>
      <c r="F511" s="182">
        <f>F512</f>
        <v>577</v>
      </c>
      <c r="J511" s="52"/>
      <c r="K511" s="52"/>
    </row>
    <row r="512" spans="1:11" s="85" customFormat="1" ht="33.75" x14ac:dyDescent="0.2">
      <c r="A512" s="78" t="s">
        <v>125</v>
      </c>
      <c r="B512" s="79" t="s">
        <v>110</v>
      </c>
      <c r="C512" s="82" t="s">
        <v>142</v>
      </c>
      <c r="D512" s="82" t="s">
        <v>148</v>
      </c>
      <c r="E512" s="79">
        <v>100</v>
      </c>
      <c r="F512" s="183">
        <f>F513</f>
        <v>577</v>
      </c>
      <c r="J512" s="52"/>
      <c r="K512" s="52"/>
    </row>
    <row r="513" spans="1:11" s="85" customFormat="1" x14ac:dyDescent="0.2">
      <c r="A513" s="78" t="s">
        <v>149</v>
      </c>
      <c r="B513" s="79" t="s">
        <v>110</v>
      </c>
      <c r="C513" s="82" t="s">
        <v>142</v>
      </c>
      <c r="D513" s="82" t="s">
        <v>148</v>
      </c>
      <c r="E513" s="79">
        <v>120</v>
      </c>
      <c r="F513" s="183">
        <f>F514+F515</f>
        <v>577</v>
      </c>
      <c r="J513" s="52"/>
      <c r="K513" s="52"/>
    </row>
    <row r="514" spans="1:11" s="85" customFormat="1" x14ac:dyDescent="0.2">
      <c r="A514" s="105" t="s">
        <v>150</v>
      </c>
      <c r="B514" s="79" t="s">
        <v>110</v>
      </c>
      <c r="C514" s="82" t="s">
        <v>142</v>
      </c>
      <c r="D514" s="82" t="s">
        <v>148</v>
      </c>
      <c r="E514" s="79">
        <v>121</v>
      </c>
      <c r="F514" s="183">
        <f>'Пр 6 вед'!G73</f>
        <v>443.2</v>
      </c>
      <c r="G514" s="118"/>
      <c r="J514" s="52"/>
      <c r="K514" s="52"/>
    </row>
    <row r="515" spans="1:11" s="85" customFormat="1" ht="33.75" x14ac:dyDescent="0.2">
      <c r="A515" s="105" t="s">
        <v>151</v>
      </c>
      <c r="B515" s="79" t="s">
        <v>110</v>
      </c>
      <c r="C515" s="82" t="s">
        <v>142</v>
      </c>
      <c r="D515" s="82" t="s">
        <v>148</v>
      </c>
      <c r="E515" s="79">
        <v>129</v>
      </c>
      <c r="F515" s="183">
        <f>'Пр 6 вед'!G74</f>
        <v>133.80000000000001</v>
      </c>
      <c r="J515" s="52"/>
      <c r="K515" s="52"/>
    </row>
    <row r="516" spans="1:11" s="85" customFormat="1" ht="22.5" x14ac:dyDescent="0.2">
      <c r="A516" s="95" t="s">
        <v>132</v>
      </c>
      <c r="B516" s="97" t="s">
        <v>110</v>
      </c>
      <c r="C516" s="99" t="s">
        <v>142</v>
      </c>
      <c r="D516" s="99" t="s">
        <v>158</v>
      </c>
      <c r="E516" s="97"/>
      <c r="F516" s="182">
        <f>F517+F521+F525</f>
        <v>12714.400000000001</v>
      </c>
      <c r="H516" s="118"/>
      <c r="J516" s="52"/>
      <c r="K516" s="52"/>
    </row>
    <row r="517" spans="1:11" s="85" customFormat="1" ht="33.75" x14ac:dyDescent="0.2">
      <c r="A517" s="78" t="s">
        <v>125</v>
      </c>
      <c r="B517" s="79" t="s">
        <v>110</v>
      </c>
      <c r="C517" s="82" t="s">
        <v>142</v>
      </c>
      <c r="D517" s="82" t="s">
        <v>159</v>
      </c>
      <c r="E517" s="79">
        <v>100</v>
      </c>
      <c r="F517" s="183">
        <f>F518</f>
        <v>12475.400000000001</v>
      </c>
      <c r="J517" s="52"/>
      <c r="K517" s="52"/>
    </row>
    <row r="518" spans="1:11" s="85" customFormat="1" x14ac:dyDescent="0.2">
      <c r="A518" s="78" t="s">
        <v>127</v>
      </c>
      <c r="B518" s="79" t="s">
        <v>110</v>
      </c>
      <c r="C518" s="82" t="s">
        <v>142</v>
      </c>
      <c r="D518" s="82" t="s">
        <v>159</v>
      </c>
      <c r="E518" s="79">
        <v>110</v>
      </c>
      <c r="F518" s="183">
        <f>F519+F520</f>
        <v>12475.400000000001</v>
      </c>
      <c r="J518" s="52"/>
      <c r="K518" s="52"/>
    </row>
    <row r="519" spans="1:11" s="85" customFormat="1" x14ac:dyDescent="0.2">
      <c r="A519" s="78" t="s">
        <v>128</v>
      </c>
      <c r="B519" s="79" t="s">
        <v>110</v>
      </c>
      <c r="C519" s="82" t="s">
        <v>142</v>
      </c>
      <c r="D519" s="82" t="s">
        <v>159</v>
      </c>
      <c r="E519" s="79">
        <v>111</v>
      </c>
      <c r="F519" s="183">
        <f>'Пр 6 вед'!G78</f>
        <v>9581.7000000000007</v>
      </c>
      <c r="J519" s="52"/>
      <c r="K519" s="52"/>
    </row>
    <row r="520" spans="1:11" s="85" customFormat="1" ht="22.5" x14ac:dyDescent="0.2">
      <c r="A520" s="105" t="s">
        <v>129</v>
      </c>
      <c r="B520" s="79" t="s">
        <v>110</v>
      </c>
      <c r="C520" s="82" t="s">
        <v>142</v>
      </c>
      <c r="D520" s="82" t="s">
        <v>159</v>
      </c>
      <c r="E520" s="79">
        <v>119</v>
      </c>
      <c r="F520" s="183">
        <f>'Пр 6 вед'!G79</f>
        <v>2893.7</v>
      </c>
      <c r="J520" s="52"/>
      <c r="K520" s="52"/>
    </row>
    <row r="521" spans="1:11" s="85" customFormat="1" x14ac:dyDescent="0.2">
      <c r="A521" s="78" t="s">
        <v>507</v>
      </c>
      <c r="B521" s="79" t="s">
        <v>110</v>
      </c>
      <c r="C521" s="82" t="s">
        <v>142</v>
      </c>
      <c r="D521" s="82" t="s">
        <v>160</v>
      </c>
      <c r="E521" s="79" t="s">
        <v>134</v>
      </c>
      <c r="F521" s="183">
        <f>SUM(F522)</f>
        <v>234.9</v>
      </c>
      <c r="J521" s="52"/>
      <c r="K521" s="52"/>
    </row>
    <row r="522" spans="1:11" ht="22.5" x14ac:dyDescent="0.2">
      <c r="A522" s="78" t="s">
        <v>135</v>
      </c>
      <c r="B522" s="79" t="s">
        <v>110</v>
      </c>
      <c r="C522" s="82" t="s">
        <v>142</v>
      </c>
      <c r="D522" s="82" t="s">
        <v>160</v>
      </c>
      <c r="E522" s="79" t="s">
        <v>136</v>
      </c>
      <c r="F522" s="183">
        <f>F524+F523</f>
        <v>234.9</v>
      </c>
    </row>
    <row r="523" spans="1:11" ht="22.5" x14ac:dyDescent="0.2">
      <c r="A523" s="106" t="s">
        <v>152</v>
      </c>
      <c r="B523" s="79" t="s">
        <v>110</v>
      </c>
      <c r="C523" s="82" t="s">
        <v>142</v>
      </c>
      <c r="D523" s="82" t="s">
        <v>160</v>
      </c>
      <c r="E523" s="79">
        <v>242</v>
      </c>
      <c r="F523" s="183">
        <f>'Пр 6 вед'!G82</f>
        <v>95.9</v>
      </c>
    </row>
    <row r="524" spans="1:11" x14ac:dyDescent="0.2">
      <c r="A524" s="106" t="s">
        <v>681</v>
      </c>
      <c r="B524" s="79" t="s">
        <v>110</v>
      </c>
      <c r="C524" s="82" t="s">
        <v>142</v>
      </c>
      <c r="D524" s="82" t="s">
        <v>160</v>
      </c>
      <c r="E524" s="79" t="s">
        <v>138</v>
      </c>
      <c r="F524" s="183">
        <f>'Пр 6 вед'!G83</f>
        <v>139</v>
      </c>
    </row>
    <row r="525" spans="1:11" x14ac:dyDescent="0.2">
      <c r="A525" s="69" t="s">
        <v>153</v>
      </c>
      <c r="B525" s="79" t="s">
        <v>110</v>
      </c>
      <c r="C525" s="82" t="s">
        <v>142</v>
      </c>
      <c r="D525" s="82" t="s">
        <v>160</v>
      </c>
      <c r="E525" s="67" t="s">
        <v>215</v>
      </c>
      <c r="F525" s="185">
        <f>F526</f>
        <v>4.0999999999999996</v>
      </c>
    </row>
    <row r="526" spans="1:11" x14ac:dyDescent="0.2">
      <c r="A526" s="69" t="s">
        <v>154</v>
      </c>
      <c r="B526" s="79" t="s">
        <v>110</v>
      </c>
      <c r="C526" s="82" t="s">
        <v>142</v>
      </c>
      <c r="D526" s="82" t="s">
        <v>160</v>
      </c>
      <c r="E526" s="67" t="s">
        <v>155</v>
      </c>
      <c r="F526" s="185">
        <f>F527+F529+F528</f>
        <v>4.0999999999999996</v>
      </c>
    </row>
    <row r="527" spans="1:11" x14ac:dyDescent="0.2">
      <c r="A527" s="73" t="s">
        <v>156</v>
      </c>
      <c r="B527" s="79" t="s">
        <v>110</v>
      </c>
      <c r="C527" s="82" t="s">
        <v>142</v>
      </c>
      <c r="D527" s="82" t="s">
        <v>160</v>
      </c>
      <c r="E527" s="67" t="s">
        <v>157</v>
      </c>
      <c r="F527" s="183">
        <f>'Пр 6 вед'!G86</f>
        <v>0</v>
      </c>
    </row>
    <row r="528" spans="1:11" x14ac:dyDescent="0.2">
      <c r="A528" s="69" t="s">
        <v>216</v>
      </c>
      <c r="B528" s="79" t="s">
        <v>110</v>
      </c>
      <c r="C528" s="82" t="s">
        <v>142</v>
      </c>
      <c r="D528" s="82" t="s">
        <v>160</v>
      </c>
      <c r="E528" s="67">
        <v>852</v>
      </c>
      <c r="F528" s="183">
        <f>'Пр 6 вед'!G87</f>
        <v>0</v>
      </c>
    </row>
    <row r="529" spans="1:11" x14ac:dyDescent="0.2">
      <c r="A529" s="69" t="s">
        <v>469</v>
      </c>
      <c r="B529" s="79" t="s">
        <v>110</v>
      </c>
      <c r="C529" s="82" t="s">
        <v>142</v>
      </c>
      <c r="D529" s="82" t="s">
        <v>160</v>
      </c>
      <c r="E529" s="67">
        <v>853</v>
      </c>
      <c r="F529" s="183">
        <f>'Пр 6 вед'!G88</f>
        <v>4.0999999999999996</v>
      </c>
    </row>
    <row r="530" spans="1:11" x14ac:dyDescent="0.2">
      <c r="A530" s="93" t="s">
        <v>403</v>
      </c>
      <c r="B530" s="92" t="s">
        <v>238</v>
      </c>
      <c r="C530" s="94" t="s">
        <v>163</v>
      </c>
      <c r="D530" s="94" t="s">
        <v>164</v>
      </c>
      <c r="E530" s="92" t="s">
        <v>165</v>
      </c>
      <c r="F530" s="181">
        <f t="shared" ref="F530:F536" si="0">F531</f>
        <v>300</v>
      </c>
      <c r="J530" s="144"/>
    </row>
    <row r="531" spans="1:11" x14ac:dyDescent="0.2">
      <c r="A531" s="93" t="s">
        <v>404</v>
      </c>
      <c r="B531" s="92" t="s">
        <v>238</v>
      </c>
      <c r="C531" s="94" t="s">
        <v>238</v>
      </c>
      <c r="D531" s="94" t="s">
        <v>164</v>
      </c>
      <c r="E531" s="92" t="s">
        <v>165</v>
      </c>
      <c r="F531" s="181">
        <f t="shared" si="0"/>
        <v>300</v>
      </c>
    </row>
    <row r="532" spans="1:11" ht="31.5" x14ac:dyDescent="0.2">
      <c r="A532" s="109" t="s">
        <v>727</v>
      </c>
      <c r="B532" s="92" t="s">
        <v>238</v>
      </c>
      <c r="C532" s="94" t="s">
        <v>238</v>
      </c>
      <c r="D532" s="94" t="s">
        <v>405</v>
      </c>
      <c r="E532" s="92"/>
      <c r="F532" s="181">
        <f>F533</f>
        <v>300</v>
      </c>
    </row>
    <row r="533" spans="1:11" ht="33.75" x14ac:dyDescent="0.2">
      <c r="A533" s="78" t="s">
        <v>406</v>
      </c>
      <c r="B533" s="79" t="s">
        <v>238</v>
      </c>
      <c r="C533" s="82" t="s">
        <v>238</v>
      </c>
      <c r="D533" s="82" t="s">
        <v>407</v>
      </c>
      <c r="E533" s="79" t="s">
        <v>165</v>
      </c>
      <c r="F533" s="183">
        <f>F534</f>
        <v>300</v>
      </c>
    </row>
    <row r="534" spans="1:11" ht="33.75" x14ac:dyDescent="0.2">
      <c r="A534" s="95" t="s">
        <v>408</v>
      </c>
      <c r="B534" s="97" t="s">
        <v>238</v>
      </c>
      <c r="C534" s="99" t="s">
        <v>238</v>
      </c>
      <c r="D534" s="99" t="s">
        <v>409</v>
      </c>
      <c r="E534" s="97"/>
      <c r="F534" s="182">
        <f>F535</f>
        <v>300</v>
      </c>
    </row>
    <row r="535" spans="1:11" x14ac:dyDescent="0.2">
      <c r="A535" s="78" t="s">
        <v>507</v>
      </c>
      <c r="B535" s="79" t="s">
        <v>238</v>
      </c>
      <c r="C535" s="82" t="s">
        <v>238</v>
      </c>
      <c r="D535" s="82" t="s">
        <v>409</v>
      </c>
      <c r="E535" s="79" t="s">
        <v>134</v>
      </c>
      <c r="F535" s="183">
        <f t="shared" si="0"/>
        <v>300</v>
      </c>
    </row>
    <row r="536" spans="1:11" ht="22.5" x14ac:dyDescent="0.2">
      <c r="A536" s="78" t="s">
        <v>135</v>
      </c>
      <c r="B536" s="79" t="s">
        <v>238</v>
      </c>
      <c r="C536" s="82" t="s">
        <v>238</v>
      </c>
      <c r="D536" s="82" t="s">
        <v>409</v>
      </c>
      <c r="E536" s="79" t="s">
        <v>136</v>
      </c>
      <c r="F536" s="183">
        <f t="shared" si="0"/>
        <v>300</v>
      </c>
    </row>
    <row r="537" spans="1:11" x14ac:dyDescent="0.2">
      <c r="A537" s="106" t="s">
        <v>681</v>
      </c>
      <c r="B537" s="79" t="s">
        <v>238</v>
      </c>
      <c r="C537" s="82" t="s">
        <v>238</v>
      </c>
      <c r="D537" s="82" t="s">
        <v>409</v>
      </c>
      <c r="E537" s="79" t="s">
        <v>138</v>
      </c>
      <c r="F537" s="194">
        <f>'Пр 6 вед'!G674</f>
        <v>300</v>
      </c>
    </row>
    <row r="538" spans="1:11" x14ac:dyDescent="0.2">
      <c r="A538" s="61" t="s">
        <v>166</v>
      </c>
      <c r="B538" s="91" t="s">
        <v>167</v>
      </c>
      <c r="C538" s="89" t="s">
        <v>163</v>
      </c>
      <c r="D538" s="89" t="s">
        <v>164</v>
      </c>
      <c r="E538" s="91" t="s">
        <v>165</v>
      </c>
      <c r="F538" s="180">
        <f>F539+F637+F655</f>
        <v>84516.499999999985</v>
      </c>
    </row>
    <row r="539" spans="1:11" x14ac:dyDescent="0.2">
      <c r="A539" s="61" t="s">
        <v>168</v>
      </c>
      <c r="B539" s="91" t="s">
        <v>167</v>
      </c>
      <c r="C539" s="89" t="s">
        <v>169</v>
      </c>
      <c r="D539" s="89"/>
      <c r="E539" s="91"/>
      <c r="F539" s="180">
        <f>F540+F545+F596+F632+F592</f>
        <v>32381.1</v>
      </c>
    </row>
    <row r="540" spans="1:11" s="85" customFormat="1" ht="22.5" x14ac:dyDescent="0.2">
      <c r="A540" s="78" t="s">
        <v>284</v>
      </c>
      <c r="B540" s="82" t="s">
        <v>167</v>
      </c>
      <c r="C540" s="82" t="s">
        <v>169</v>
      </c>
      <c r="D540" s="82" t="s">
        <v>285</v>
      </c>
      <c r="E540" s="79"/>
      <c r="F540" s="191">
        <f>F541</f>
        <v>500</v>
      </c>
      <c r="J540" s="52"/>
      <c r="K540" s="52"/>
    </row>
    <row r="541" spans="1:11" s="85" customFormat="1" ht="22.5" x14ac:dyDescent="0.2">
      <c r="A541" s="78" t="s">
        <v>286</v>
      </c>
      <c r="B541" s="82" t="s">
        <v>167</v>
      </c>
      <c r="C541" s="82" t="s">
        <v>169</v>
      </c>
      <c r="D541" s="82" t="s">
        <v>287</v>
      </c>
      <c r="E541" s="79"/>
      <c r="F541" s="191">
        <f>F542</f>
        <v>500</v>
      </c>
      <c r="J541" s="52"/>
      <c r="K541" s="52"/>
    </row>
    <row r="542" spans="1:11" s="85" customFormat="1" x14ac:dyDescent="0.2">
      <c r="A542" s="73" t="s">
        <v>177</v>
      </c>
      <c r="B542" s="82" t="s">
        <v>167</v>
      </c>
      <c r="C542" s="82" t="s">
        <v>169</v>
      </c>
      <c r="D542" s="82" t="s">
        <v>287</v>
      </c>
      <c r="E542" s="79">
        <v>300</v>
      </c>
      <c r="F542" s="191">
        <f>F543</f>
        <v>500</v>
      </c>
      <c r="J542" s="52"/>
      <c r="K542" s="52"/>
    </row>
    <row r="543" spans="1:11" s="85" customFormat="1" ht="33.75" x14ac:dyDescent="0.2">
      <c r="A543" s="78" t="s">
        <v>474</v>
      </c>
      <c r="B543" s="82" t="s">
        <v>167</v>
      </c>
      <c r="C543" s="82" t="s">
        <v>169</v>
      </c>
      <c r="D543" s="82" t="s">
        <v>287</v>
      </c>
      <c r="E543" s="79">
        <v>320</v>
      </c>
      <c r="F543" s="191">
        <f>F544</f>
        <v>500</v>
      </c>
      <c r="J543" s="52"/>
      <c r="K543" s="52"/>
    </row>
    <row r="544" spans="1:11" s="85" customFormat="1" x14ac:dyDescent="0.2">
      <c r="A544" s="106" t="s">
        <v>412</v>
      </c>
      <c r="B544" s="82" t="s">
        <v>167</v>
      </c>
      <c r="C544" s="82" t="s">
        <v>169</v>
      </c>
      <c r="D544" s="82" t="s">
        <v>287</v>
      </c>
      <c r="E544" s="79">
        <v>322</v>
      </c>
      <c r="F544" s="191">
        <f>'Пр 6 вед'!G387</f>
        <v>500</v>
      </c>
      <c r="J544" s="52"/>
      <c r="K544" s="52"/>
    </row>
    <row r="545" spans="1:9" ht="21" x14ac:dyDescent="0.2">
      <c r="A545" s="61" t="s">
        <v>716</v>
      </c>
      <c r="B545" s="91">
        <v>10</v>
      </c>
      <c r="C545" s="89" t="s">
        <v>169</v>
      </c>
      <c r="D545" s="89" t="s">
        <v>170</v>
      </c>
      <c r="E545" s="91"/>
      <c r="F545" s="180">
        <f>F546+F570</f>
        <v>30415.8</v>
      </c>
    </row>
    <row r="546" spans="1:9" ht="22.5" x14ac:dyDescent="0.2">
      <c r="A546" s="65" t="s">
        <v>171</v>
      </c>
      <c r="B546" s="71" t="s">
        <v>167</v>
      </c>
      <c r="C546" s="71" t="s">
        <v>169</v>
      </c>
      <c r="D546" s="71" t="s">
        <v>172</v>
      </c>
      <c r="E546" s="74"/>
      <c r="F546" s="184">
        <f>F547+F552+F560+F565</f>
        <v>19877.8</v>
      </c>
    </row>
    <row r="547" spans="1:9" s="75" customFormat="1" ht="22.5" x14ac:dyDescent="0.2">
      <c r="A547" s="65" t="s">
        <v>173</v>
      </c>
      <c r="B547" s="71" t="s">
        <v>167</v>
      </c>
      <c r="C547" s="71" t="s">
        <v>169</v>
      </c>
      <c r="D547" s="71" t="s">
        <v>174</v>
      </c>
      <c r="E547" s="74"/>
      <c r="F547" s="184">
        <f>F548</f>
        <v>7768</v>
      </c>
      <c r="G547" s="120"/>
      <c r="H547" s="120"/>
      <c r="I547" s="120"/>
    </row>
    <row r="548" spans="1:9" s="75" customFormat="1" ht="11.25" x14ac:dyDescent="0.2">
      <c r="A548" s="73" t="s">
        <v>175</v>
      </c>
      <c r="B548" s="71" t="s">
        <v>167</v>
      </c>
      <c r="C548" s="71" t="s">
        <v>169</v>
      </c>
      <c r="D548" s="71" t="s">
        <v>176</v>
      </c>
      <c r="E548" s="74"/>
      <c r="F548" s="184">
        <f>F549</f>
        <v>7768</v>
      </c>
      <c r="G548" s="120"/>
      <c r="H548" s="120"/>
      <c r="I548" s="120"/>
    </row>
    <row r="549" spans="1:9" s="75" customFormat="1" ht="11.25" x14ac:dyDescent="0.2">
      <c r="A549" s="73" t="s">
        <v>177</v>
      </c>
      <c r="B549" s="71" t="s">
        <v>167</v>
      </c>
      <c r="C549" s="71" t="s">
        <v>169</v>
      </c>
      <c r="D549" s="71" t="s">
        <v>176</v>
      </c>
      <c r="E549" s="71" t="s">
        <v>178</v>
      </c>
      <c r="F549" s="184">
        <f>F551</f>
        <v>7768</v>
      </c>
      <c r="G549" s="120"/>
      <c r="H549" s="120"/>
      <c r="I549" s="120"/>
    </row>
    <row r="550" spans="1:9" s="75" customFormat="1" ht="11.25" x14ac:dyDescent="0.2">
      <c r="A550" s="73" t="s">
        <v>179</v>
      </c>
      <c r="B550" s="71" t="s">
        <v>167</v>
      </c>
      <c r="C550" s="71" t="s">
        <v>169</v>
      </c>
      <c r="D550" s="71" t="s">
        <v>176</v>
      </c>
      <c r="E550" s="74">
        <v>310</v>
      </c>
      <c r="F550" s="184">
        <f>F551</f>
        <v>7768</v>
      </c>
      <c r="G550" s="120"/>
      <c r="H550" s="120"/>
      <c r="I550" s="120"/>
    </row>
    <row r="551" spans="1:9" s="75" customFormat="1" ht="32.25" customHeight="1" x14ac:dyDescent="0.2">
      <c r="A551" s="69" t="s">
        <v>474</v>
      </c>
      <c r="B551" s="71" t="s">
        <v>167</v>
      </c>
      <c r="C551" s="71" t="s">
        <v>169</v>
      </c>
      <c r="D551" s="71" t="s">
        <v>176</v>
      </c>
      <c r="E551" s="74">
        <v>313</v>
      </c>
      <c r="F551" s="184">
        <f>'Пр 6 вед'!G108</f>
        <v>7768</v>
      </c>
      <c r="G551" s="120"/>
      <c r="H551" s="120"/>
      <c r="I551" s="120"/>
    </row>
    <row r="552" spans="1:9" s="75" customFormat="1" ht="22.5" x14ac:dyDescent="0.2">
      <c r="A552" s="65" t="s">
        <v>184</v>
      </c>
      <c r="B552" s="67">
        <v>10</v>
      </c>
      <c r="C552" s="66" t="s">
        <v>169</v>
      </c>
      <c r="D552" s="66" t="s">
        <v>185</v>
      </c>
      <c r="E552" s="67" t="s">
        <v>165</v>
      </c>
      <c r="F552" s="185">
        <f>F553</f>
        <v>11633</v>
      </c>
      <c r="G552" s="120"/>
      <c r="H552" s="120"/>
      <c r="I552" s="120"/>
    </row>
    <row r="553" spans="1:9" s="75" customFormat="1" ht="22.5" x14ac:dyDescent="0.2">
      <c r="A553" s="65" t="s">
        <v>71</v>
      </c>
      <c r="B553" s="67" t="s">
        <v>167</v>
      </c>
      <c r="C553" s="66" t="s">
        <v>169</v>
      </c>
      <c r="D553" s="66" t="s">
        <v>186</v>
      </c>
      <c r="E553" s="67"/>
      <c r="F553" s="185">
        <f>F554+F557</f>
        <v>11633</v>
      </c>
      <c r="G553" s="120"/>
      <c r="H553" s="120"/>
      <c r="I553" s="120"/>
    </row>
    <row r="554" spans="1:9" x14ac:dyDescent="0.2">
      <c r="A554" s="78" t="s">
        <v>507</v>
      </c>
      <c r="B554" s="67" t="s">
        <v>167</v>
      </c>
      <c r="C554" s="66" t="s">
        <v>169</v>
      </c>
      <c r="D554" s="66" t="s">
        <v>186</v>
      </c>
      <c r="E554" s="67" t="s">
        <v>134</v>
      </c>
      <c r="F554" s="185">
        <f>SUM(F555)</f>
        <v>0</v>
      </c>
    </row>
    <row r="555" spans="1:9" s="75" customFormat="1" ht="22.5" x14ac:dyDescent="0.2">
      <c r="A555" s="78" t="s">
        <v>135</v>
      </c>
      <c r="B555" s="67" t="s">
        <v>167</v>
      </c>
      <c r="C555" s="66" t="s">
        <v>169</v>
      </c>
      <c r="D555" s="66" t="s">
        <v>186</v>
      </c>
      <c r="E555" s="67" t="s">
        <v>136</v>
      </c>
      <c r="F555" s="185">
        <f>F556</f>
        <v>0</v>
      </c>
      <c r="G555" s="120"/>
      <c r="H555" s="120"/>
      <c r="I555" s="120"/>
    </row>
    <row r="556" spans="1:9" s="75" customFormat="1" ht="11.25" x14ac:dyDescent="0.2">
      <c r="A556" s="106" t="s">
        <v>681</v>
      </c>
      <c r="B556" s="67" t="s">
        <v>167</v>
      </c>
      <c r="C556" s="66" t="s">
        <v>169</v>
      </c>
      <c r="D556" s="66" t="s">
        <v>186</v>
      </c>
      <c r="E556" s="67" t="s">
        <v>138</v>
      </c>
      <c r="F556" s="184">
        <f>'Пр 6 вед'!G113</f>
        <v>0</v>
      </c>
      <c r="G556" s="120"/>
      <c r="H556" s="120"/>
      <c r="I556" s="120"/>
    </row>
    <row r="557" spans="1:9" s="75" customFormat="1" ht="11.25" x14ac:dyDescent="0.2">
      <c r="A557" s="73" t="s">
        <v>177</v>
      </c>
      <c r="B557" s="67" t="s">
        <v>167</v>
      </c>
      <c r="C557" s="66" t="s">
        <v>169</v>
      </c>
      <c r="D557" s="66" t="s">
        <v>186</v>
      </c>
      <c r="E557" s="67">
        <v>300</v>
      </c>
      <c r="F557" s="185">
        <f>F558</f>
        <v>11633</v>
      </c>
      <c r="G557" s="120"/>
      <c r="H557" s="120"/>
      <c r="I557" s="120"/>
    </row>
    <row r="558" spans="1:9" x14ac:dyDescent="0.2">
      <c r="A558" s="73" t="s">
        <v>179</v>
      </c>
      <c r="B558" s="67" t="s">
        <v>167</v>
      </c>
      <c r="C558" s="66" t="s">
        <v>169</v>
      </c>
      <c r="D558" s="66" t="s">
        <v>186</v>
      </c>
      <c r="E558" s="67">
        <v>310</v>
      </c>
      <c r="F558" s="185">
        <f>F559</f>
        <v>11633</v>
      </c>
    </row>
    <row r="559" spans="1:9" ht="22.5" x14ac:dyDescent="0.2">
      <c r="A559" s="69" t="s">
        <v>180</v>
      </c>
      <c r="B559" s="67">
        <v>10</v>
      </c>
      <c r="C559" s="66" t="s">
        <v>169</v>
      </c>
      <c r="D559" s="66" t="s">
        <v>186</v>
      </c>
      <c r="E559" s="67">
        <v>313</v>
      </c>
      <c r="F559" s="184">
        <f>'Пр 6 вед'!G116</f>
        <v>11633</v>
      </c>
    </row>
    <row r="560" spans="1:9" ht="22.5" x14ac:dyDescent="0.2">
      <c r="A560" s="73" t="s">
        <v>187</v>
      </c>
      <c r="B560" s="71" t="s">
        <v>167</v>
      </c>
      <c r="C560" s="71" t="s">
        <v>169</v>
      </c>
      <c r="D560" s="71" t="s">
        <v>188</v>
      </c>
      <c r="E560" s="71"/>
      <c r="F560" s="184">
        <f>F562</f>
        <v>379.5</v>
      </c>
    </row>
    <row r="561" spans="1:9" ht="22.5" x14ac:dyDescent="0.2">
      <c r="A561" s="73" t="s">
        <v>518</v>
      </c>
      <c r="B561" s="71" t="s">
        <v>167</v>
      </c>
      <c r="C561" s="71" t="s">
        <v>169</v>
      </c>
      <c r="D561" s="71" t="s">
        <v>189</v>
      </c>
      <c r="E561" s="71"/>
      <c r="F561" s="184">
        <f>F562</f>
        <v>379.5</v>
      </c>
    </row>
    <row r="562" spans="1:9" x14ac:dyDescent="0.2">
      <c r="A562" s="73" t="s">
        <v>177</v>
      </c>
      <c r="B562" s="71" t="s">
        <v>167</v>
      </c>
      <c r="C562" s="71" t="s">
        <v>169</v>
      </c>
      <c r="D562" s="71" t="s">
        <v>189</v>
      </c>
      <c r="E562" s="71" t="s">
        <v>178</v>
      </c>
      <c r="F562" s="184">
        <f>F563</f>
        <v>379.5</v>
      </c>
    </row>
    <row r="563" spans="1:9" x14ac:dyDescent="0.2">
      <c r="A563" s="73" t="s">
        <v>179</v>
      </c>
      <c r="B563" s="71" t="s">
        <v>167</v>
      </c>
      <c r="C563" s="71" t="s">
        <v>169</v>
      </c>
      <c r="D563" s="71" t="s">
        <v>189</v>
      </c>
      <c r="E563" s="74">
        <v>310</v>
      </c>
      <c r="F563" s="184">
        <f>F564</f>
        <v>379.5</v>
      </c>
    </row>
    <row r="564" spans="1:9" ht="22.5" x14ac:dyDescent="0.2">
      <c r="A564" s="69" t="s">
        <v>180</v>
      </c>
      <c r="B564" s="71" t="s">
        <v>167</v>
      </c>
      <c r="C564" s="71" t="s">
        <v>169</v>
      </c>
      <c r="D564" s="71" t="s">
        <v>189</v>
      </c>
      <c r="E564" s="74">
        <v>313</v>
      </c>
      <c r="F564" s="184">
        <f>'Пр 6 вед'!G121</f>
        <v>379.5</v>
      </c>
    </row>
    <row r="565" spans="1:9" ht="22.5" x14ac:dyDescent="0.2">
      <c r="A565" s="69" t="s">
        <v>772</v>
      </c>
      <c r="B565" s="71" t="s">
        <v>167</v>
      </c>
      <c r="C565" s="71" t="s">
        <v>169</v>
      </c>
      <c r="D565" s="66" t="s">
        <v>763</v>
      </c>
      <c r="E565" s="74"/>
      <c r="F565" s="184">
        <f>F566</f>
        <v>97.3</v>
      </c>
    </row>
    <row r="566" spans="1:9" ht="22.5" x14ac:dyDescent="0.2">
      <c r="A566" s="69" t="s">
        <v>756</v>
      </c>
      <c r="B566" s="71" t="s">
        <v>167</v>
      </c>
      <c r="C566" s="71" t="s">
        <v>169</v>
      </c>
      <c r="D566" s="66" t="s">
        <v>771</v>
      </c>
      <c r="E566" s="74"/>
      <c r="F566" s="184">
        <f>F567</f>
        <v>97.3</v>
      </c>
    </row>
    <row r="567" spans="1:9" s="75" customFormat="1" ht="11.25" x14ac:dyDescent="0.2">
      <c r="A567" s="73" t="s">
        <v>177</v>
      </c>
      <c r="B567" s="71" t="s">
        <v>167</v>
      </c>
      <c r="C567" s="71" t="s">
        <v>169</v>
      </c>
      <c r="D567" s="66" t="s">
        <v>771</v>
      </c>
      <c r="E567" s="71" t="s">
        <v>178</v>
      </c>
      <c r="F567" s="184">
        <f>F569</f>
        <v>97.3</v>
      </c>
      <c r="G567" s="120"/>
      <c r="H567" s="120"/>
      <c r="I567" s="120"/>
    </row>
    <row r="568" spans="1:9" s="75" customFormat="1" ht="11.25" x14ac:dyDescent="0.2">
      <c r="A568" s="73" t="s">
        <v>179</v>
      </c>
      <c r="B568" s="71" t="s">
        <v>167</v>
      </c>
      <c r="C568" s="71" t="s">
        <v>169</v>
      </c>
      <c r="D568" s="66" t="s">
        <v>771</v>
      </c>
      <c r="E568" s="74">
        <v>310</v>
      </c>
      <c r="F568" s="184">
        <f>F569</f>
        <v>97.3</v>
      </c>
      <c r="G568" s="120"/>
      <c r="H568" s="120"/>
      <c r="I568" s="120"/>
    </row>
    <row r="569" spans="1:9" ht="22.5" x14ac:dyDescent="0.2">
      <c r="A569" s="69" t="s">
        <v>180</v>
      </c>
      <c r="B569" s="71" t="s">
        <v>167</v>
      </c>
      <c r="C569" s="71" t="s">
        <v>169</v>
      </c>
      <c r="D569" s="66" t="s">
        <v>771</v>
      </c>
      <c r="E569" s="74">
        <v>313</v>
      </c>
      <c r="F569" s="184">
        <f>'Пр 6 вед'!G126</f>
        <v>97.3</v>
      </c>
    </row>
    <row r="570" spans="1:9" ht="22.5" x14ac:dyDescent="0.2">
      <c r="A570" s="78" t="s">
        <v>190</v>
      </c>
      <c r="B570" s="67">
        <v>10</v>
      </c>
      <c r="C570" s="66" t="s">
        <v>169</v>
      </c>
      <c r="D570" s="66" t="s">
        <v>191</v>
      </c>
      <c r="E570" s="67"/>
      <c r="F570" s="185">
        <f>F571+F579+F584</f>
        <v>10538</v>
      </c>
    </row>
    <row r="571" spans="1:9" s="75" customFormat="1" ht="22.5" x14ac:dyDescent="0.2">
      <c r="A571" s="73" t="s">
        <v>192</v>
      </c>
      <c r="B571" s="71" t="s">
        <v>167</v>
      </c>
      <c r="C571" s="71" t="s">
        <v>169</v>
      </c>
      <c r="D571" s="71" t="s">
        <v>193</v>
      </c>
      <c r="E571" s="71"/>
      <c r="F571" s="184">
        <f>F572</f>
        <v>5235.3999999999996</v>
      </c>
      <c r="G571" s="120"/>
      <c r="H571" s="120"/>
      <c r="I571" s="120"/>
    </row>
    <row r="572" spans="1:9" s="75" customFormat="1" ht="22.5" x14ac:dyDescent="0.2">
      <c r="A572" s="73" t="s">
        <v>76</v>
      </c>
      <c r="B572" s="71" t="s">
        <v>167</v>
      </c>
      <c r="C572" s="71" t="s">
        <v>169</v>
      </c>
      <c r="D572" s="71" t="s">
        <v>194</v>
      </c>
      <c r="E572" s="71"/>
      <c r="F572" s="184">
        <f>F573+F576</f>
        <v>5235.3999999999996</v>
      </c>
      <c r="G572" s="120"/>
      <c r="H572" s="120"/>
      <c r="I572" s="120"/>
    </row>
    <row r="573" spans="1:9" s="75" customFormat="1" ht="11.25" x14ac:dyDescent="0.2">
      <c r="A573" s="78" t="s">
        <v>507</v>
      </c>
      <c r="B573" s="67" t="s">
        <v>167</v>
      </c>
      <c r="C573" s="66" t="s">
        <v>169</v>
      </c>
      <c r="D573" s="71" t="s">
        <v>194</v>
      </c>
      <c r="E573" s="67" t="s">
        <v>134</v>
      </c>
      <c r="F573" s="185">
        <f>SUM(F574)</f>
        <v>102</v>
      </c>
      <c r="G573" s="120"/>
      <c r="H573" s="120"/>
      <c r="I573" s="120"/>
    </row>
    <row r="574" spans="1:9" s="75" customFormat="1" ht="22.5" x14ac:dyDescent="0.2">
      <c r="A574" s="78" t="s">
        <v>135</v>
      </c>
      <c r="B574" s="67" t="s">
        <v>167</v>
      </c>
      <c r="C574" s="66" t="s">
        <v>169</v>
      </c>
      <c r="D574" s="71" t="s">
        <v>194</v>
      </c>
      <c r="E574" s="67" t="s">
        <v>136</v>
      </c>
      <c r="F574" s="185">
        <f>F575</f>
        <v>102</v>
      </c>
      <c r="G574" s="120"/>
      <c r="H574" s="120"/>
      <c r="I574" s="120"/>
    </row>
    <row r="575" spans="1:9" s="75" customFormat="1" ht="11.25" x14ac:dyDescent="0.2">
      <c r="A575" s="106" t="s">
        <v>681</v>
      </c>
      <c r="B575" s="67" t="s">
        <v>167</v>
      </c>
      <c r="C575" s="66" t="s">
        <v>169</v>
      </c>
      <c r="D575" s="71" t="s">
        <v>194</v>
      </c>
      <c r="E575" s="67" t="s">
        <v>138</v>
      </c>
      <c r="F575" s="184">
        <f>'Пр 6 вед'!G132</f>
        <v>102</v>
      </c>
      <c r="G575" s="120"/>
      <c r="H575" s="120"/>
      <c r="I575" s="120"/>
    </row>
    <row r="576" spans="1:9" x14ac:dyDescent="0.2">
      <c r="A576" s="73" t="s">
        <v>177</v>
      </c>
      <c r="B576" s="71" t="s">
        <v>167</v>
      </c>
      <c r="C576" s="71" t="s">
        <v>169</v>
      </c>
      <c r="D576" s="71" t="s">
        <v>194</v>
      </c>
      <c r="E576" s="71" t="s">
        <v>178</v>
      </c>
      <c r="F576" s="184">
        <f>F577</f>
        <v>5133.3999999999996</v>
      </c>
    </row>
    <row r="577" spans="1:9" s="75" customFormat="1" ht="11.25" x14ac:dyDescent="0.2">
      <c r="A577" s="73" t="s">
        <v>179</v>
      </c>
      <c r="B577" s="71" t="s">
        <v>167</v>
      </c>
      <c r="C577" s="71" t="s">
        <v>169</v>
      </c>
      <c r="D577" s="71" t="s">
        <v>194</v>
      </c>
      <c r="E577" s="74">
        <v>310</v>
      </c>
      <c r="F577" s="184">
        <f>F578</f>
        <v>5133.3999999999996</v>
      </c>
      <c r="G577" s="120"/>
      <c r="H577" s="120"/>
      <c r="I577" s="120"/>
    </row>
    <row r="578" spans="1:9" s="75" customFormat="1" ht="22.5" x14ac:dyDescent="0.2">
      <c r="A578" s="69" t="s">
        <v>180</v>
      </c>
      <c r="B578" s="71" t="s">
        <v>167</v>
      </c>
      <c r="C578" s="71" t="s">
        <v>169</v>
      </c>
      <c r="D578" s="71" t="s">
        <v>194</v>
      </c>
      <c r="E578" s="74">
        <v>313</v>
      </c>
      <c r="F578" s="184">
        <f>'Пр 6 вед'!G135</f>
        <v>5133.3999999999996</v>
      </c>
      <c r="G578" s="120"/>
      <c r="H578" s="120"/>
      <c r="I578" s="120"/>
    </row>
    <row r="579" spans="1:9" ht="33.75" x14ac:dyDescent="0.2">
      <c r="A579" s="73" t="s">
        <v>195</v>
      </c>
      <c r="B579" s="71" t="s">
        <v>167</v>
      </c>
      <c r="C579" s="71" t="s">
        <v>169</v>
      </c>
      <c r="D579" s="71" t="s">
        <v>196</v>
      </c>
      <c r="E579" s="71"/>
      <c r="F579" s="184">
        <f>F580</f>
        <v>35.6</v>
      </c>
    </row>
    <row r="580" spans="1:9" ht="33.75" x14ac:dyDescent="0.2">
      <c r="A580" s="73" t="s">
        <v>69</v>
      </c>
      <c r="B580" s="71" t="s">
        <v>167</v>
      </c>
      <c r="C580" s="71" t="s">
        <v>169</v>
      </c>
      <c r="D580" s="71" t="s">
        <v>197</v>
      </c>
      <c r="E580" s="71"/>
      <c r="F580" s="184">
        <f>F581</f>
        <v>35.6</v>
      </c>
    </row>
    <row r="581" spans="1:9" x14ac:dyDescent="0.2">
      <c r="A581" s="73" t="s">
        <v>177</v>
      </c>
      <c r="B581" s="71" t="s">
        <v>167</v>
      </c>
      <c r="C581" s="71" t="s">
        <v>169</v>
      </c>
      <c r="D581" s="71" t="s">
        <v>197</v>
      </c>
      <c r="E581" s="71" t="s">
        <v>178</v>
      </c>
      <c r="F581" s="184">
        <f>F582</f>
        <v>35.6</v>
      </c>
    </row>
    <row r="582" spans="1:9" s="75" customFormat="1" ht="11.25" x14ac:dyDescent="0.2">
      <c r="A582" s="73" t="s">
        <v>179</v>
      </c>
      <c r="B582" s="71" t="s">
        <v>167</v>
      </c>
      <c r="C582" s="71" t="s">
        <v>169</v>
      </c>
      <c r="D582" s="71" t="s">
        <v>197</v>
      </c>
      <c r="E582" s="74">
        <v>310</v>
      </c>
      <c r="F582" s="184">
        <f>F583</f>
        <v>35.6</v>
      </c>
      <c r="G582" s="120"/>
      <c r="H582" s="120"/>
      <c r="I582" s="120"/>
    </row>
    <row r="583" spans="1:9" s="75" customFormat="1" ht="22.5" x14ac:dyDescent="0.2">
      <c r="A583" s="69" t="s">
        <v>180</v>
      </c>
      <c r="B583" s="71" t="s">
        <v>167</v>
      </c>
      <c r="C583" s="71" t="s">
        <v>169</v>
      </c>
      <c r="D583" s="71" t="s">
        <v>197</v>
      </c>
      <c r="E583" s="74">
        <v>313</v>
      </c>
      <c r="F583" s="184">
        <f>'Пр 6 вед'!G140</f>
        <v>35.6</v>
      </c>
      <c r="G583" s="120"/>
      <c r="H583" s="120"/>
      <c r="I583" s="120"/>
    </row>
    <row r="584" spans="1:9" s="75" customFormat="1" ht="22.5" x14ac:dyDescent="0.2">
      <c r="A584" s="65" t="s">
        <v>198</v>
      </c>
      <c r="B584" s="71" t="s">
        <v>167</v>
      </c>
      <c r="C584" s="71" t="s">
        <v>169</v>
      </c>
      <c r="D584" s="71" t="s">
        <v>199</v>
      </c>
      <c r="E584" s="74"/>
      <c r="F584" s="184">
        <f>F585</f>
        <v>5267</v>
      </c>
      <c r="G584" s="120"/>
      <c r="H584" s="120"/>
      <c r="I584" s="120"/>
    </row>
    <row r="585" spans="1:9" s="76" customFormat="1" ht="22.5" x14ac:dyDescent="0.2">
      <c r="A585" s="77" t="s">
        <v>68</v>
      </c>
      <c r="B585" s="71" t="s">
        <v>167</v>
      </c>
      <c r="C585" s="71" t="s">
        <v>169</v>
      </c>
      <c r="D585" s="66" t="s">
        <v>200</v>
      </c>
      <c r="E585" s="67"/>
      <c r="F585" s="185">
        <f>F589+F586</f>
        <v>5267</v>
      </c>
      <c r="G585" s="121"/>
      <c r="H585" s="121"/>
      <c r="I585" s="121"/>
    </row>
    <row r="586" spans="1:9" s="76" customFormat="1" ht="11.25" x14ac:dyDescent="0.2">
      <c r="A586" s="78" t="s">
        <v>507</v>
      </c>
      <c r="B586" s="67" t="s">
        <v>167</v>
      </c>
      <c r="C586" s="66" t="s">
        <v>169</v>
      </c>
      <c r="D586" s="66" t="s">
        <v>200</v>
      </c>
      <c r="E586" s="67" t="s">
        <v>134</v>
      </c>
      <c r="F586" s="185">
        <f>SUM(F587)</f>
        <v>69.400000000000006</v>
      </c>
      <c r="G586" s="121"/>
      <c r="H586" s="121"/>
      <c r="I586" s="121"/>
    </row>
    <row r="587" spans="1:9" s="75" customFormat="1" ht="22.5" x14ac:dyDescent="0.2">
      <c r="A587" s="78" t="s">
        <v>135</v>
      </c>
      <c r="B587" s="67" t="s">
        <v>167</v>
      </c>
      <c r="C587" s="66" t="s">
        <v>169</v>
      </c>
      <c r="D587" s="66" t="s">
        <v>200</v>
      </c>
      <c r="E587" s="67" t="s">
        <v>136</v>
      </c>
      <c r="F587" s="185">
        <f>F588</f>
        <v>69.400000000000006</v>
      </c>
      <c r="G587" s="120"/>
      <c r="H587" s="120"/>
      <c r="I587" s="120"/>
    </row>
    <row r="588" spans="1:9" s="75" customFormat="1" ht="11.25" x14ac:dyDescent="0.2">
      <c r="A588" s="106" t="s">
        <v>681</v>
      </c>
      <c r="B588" s="67" t="s">
        <v>167</v>
      </c>
      <c r="C588" s="66" t="s">
        <v>169</v>
      </c>
      <c r="D588" s="66" t="s">
        <v>200</v>
      </c>
      <c r="E588" s="67" t="s">
        <v>138</v>
      </c>
      <c r="F588" s="184">
        <f>'Пр 6 вед'!G145</f>
        <v>69.400000000000006</v>
      </c>
      <c r="G588" s="120"/>
      <c r="H588" s="120"/>
      <c r="I588" s="120"/>
    </row>
    <row r="589" spans="1:9" s="75" customFormat="1" ht="11.25" x14ac:dyDescent="0.2">
      <c r="A589" s="73" t="s">
        <v>177</v>
      </c>
      <c r="B589" s="71" t="s">
        <v>167</v>
      </c>
      <c r="C589" s="71" t="s">
        <v>169</v>
      </c>
      <c r="D589" s="66" t="s">
        <v>200</v>
      </c>
      <c r="E589" s="71" t="s">
        <v>178</v>
      </c>
      <c r="F589" s="184">
        <f>F591</f>
        <v>5197.6000000000004</v>
      </c>
      <c r="G589" s="120"/>
      <c r="H589" s="120"/>
      <c r="I589" s="120"/>
    </row>
    <row r="590" spans="1:9" s="75" customFormat="1" ht="11.25" x14ac:dyDescent="0.2">
      <c r="A590" s="73" t="s">
        <v>179</v>
      </c>
      <c r="B590" s="71" t="s">
        <v>167</v>
      </c>
      <c r="C590" s="71" t="s">
        <v>169</v>
      </c>
      <c r="D590" s="66" t="s">
        <v>200</v>
      </c>
      <c r="E590" s="74">
        <v>310</v>
      </c>
      <c r="F590" s="184">
        <f>F591</f>
        <v>5197.6000000000004</v>
      </c>
      <c r="G590" s="120"/>
      <c r="H590" s="120"/>
      <c r="I590" s="120"/>
    </row>
    <row r="591" spans="1:9" ht="22.5" x14ac:dyDescent="0.2">
      <c r="A591" s="69" t="s">
        <v>180</v>
      </c>
      <c r="B591" s="71" t="s">
        <v>167</v>
      </c>
      <c r="C591" s="71" t="s">
        <v>169</v>
      </c>
      <c r="D591" s="66" t="s">
        <v>200</v>
      </c>
      <c r="E591" s="74">
        <v>313</v>
      </c>
      <c r="F591" s="184">
        <f>'Пр 6 вед'!G148</f>
        <v>5197.6000000000004</v>
      </c>
    </row>
    <row r="592" spans="1:9" ht="22.5" x14ac:dyDescent="0.2">
      <c r="A592" s="69" t="s">
        <v>776</v>
      </c>
      <c r="B592" s="71" t="s">
        <v>167</v>
      </c>
      <c r="C592" s="71" t="s">
        <v>169</v>
      </c>
      <c r="D592" s="66" t="s">
        <v>777</v>
      </c>
      <c r="E592" s="74"/>
      <c r="F592" s="184">
        <f>F593</f>
        <v>365.3</v>
      </c>
    </row>
    <row r="593" spans="1:11" s="75" customFormat="1" ht="11.25" x14ac:dyDescent="0.2">
      <c r="A593" s="73" t="s">
        <v>177</v>
      </c>
      <c r="B593" s="71" t="s">
        <v>167</v>
      </c>
      <c r="C593" s="71" t="s">
        <v>169</v>
      </c>
      <c r="D593" s="66" t="s">
        <v>777</v>
      </c>
      <c r="E593" s="71" t="s">
        <v>178</v>
      </c>
      <c r="F593" s="184">
        <f>F595</f>
        <v>365.3</v>
      </c>
      <c r="G593" s="120"/>
      <c r="H593" s="120"/>
      <c r="I593" s="120"/>
    </row>
    <row r="594" spans="1:11" s="75" customFormat="1" ht="11.25" x14ac:dyDescent="0.2">
      <c r="A594" s="73" t="s">
        <v>179</v>
      </c>
      <c r="B594" s="71" t="s">
        <v>167</v>
      </c>
      <c r="C594" s="71" t="s">
        <v>169</v>
      </c>
      <c r="D594" s="66" t="s">
        <v>777</v>
      </c>
      <c r="E594" s="74">
        <v>310</v>
      </c>
      <c r="F594" s="184">
        <f>F595</f>
        <v>365.3</v>
      </c>
      <c r="G594" s="120"/>
      <c r="H594" s="120"/>
      <c r="I594" s="120"/>
    </row>
    <row r="595" spans="1:11" ht="22.5" x14ac:dyDescent="0.2">
      <c r="A595" s="69" t="s">
        <v>180</v>
      </c>
      <c r="B595" s="71" t="s">
        <v>167</v>
      </c>
      <c r="C595" s="71" t="s">
        <v>169</v>
      </c>
      <c r="D595" s="66" t="s">
        <v>777</v>
      </c>
      <c r="E595" s="74">
        <v>313</v>
      </c>
      <c r="F595" s="184">
        <f>'Пр 6 вед'!G152</f>
        <v>365.3</v>
      </c>
    </row>
    <row r="596" spans="1:11" s="85" customFormat="1" ht="21.75" customHeight="1" x14ac:dyDescent="0.2">
      <c r="A596" s="93" t="s">
        <v>728</v>
      </c>
      <c r="B596" s="92">
        <v>10</v>
      </c>
      <c r="C596" s="94" t="s">
        <v>169</v>
      </c>
      <c r="D596" s="94" t="s">
        <v>421</v>
      </c>
      <c r="E596" s="92"/>
      <c r="F596" s="181">
        <f>+F601+F604+F608+F612+F616+F620+F624+F628+F597</f>
        <v>300</v>
      </c>
      <c r="J596" s="52"/>
      <c r="K596" s="52"/>
    </row>
    <row r="597" spans="1:11" s="85" customFormat="1" ht="22.5" x14ac:dyDescent="0.2">
      <c r="A597" s="325" t="s">
        <v>807</v>
      </c>
      <c r="B597" s="97">
        <v>10</v>
      </c>
      <c r="C597" s="99" t="s">
        <v>169</v>
      </c>
      <c r="D597" s="82" t="s">
        <v>806</v>
      </c>
      <c r="E597" s="97"/>
      <c r="F597" s="182">
        <f>F598</f>
        <v>1.5</v>
      </c>
      <c r="J597" s="52"/>
      <c r="K597" s="52"/>
    </row>
    <row r="598" spans="1:11" s="85" customFormat="1" x14ac:dyDescent="0.2">
      <c r="A598" s="78" t="s">
        <v>507</v>
      </c>
      <c r="B598" s="79">
        <v>10</v>
      </c>
      <c r="C598" s="82" t="s">
        <v>169</v>
      </c>
      <c r="D598" s="82" t="s">
        <v>806</v>
      </c>
      <c r="E598" s="79" t="s">
        <v>134</v>
      </c>
      <c r="F598" s="183">
        <f>F599</f>
        <v>1.5</v>
      </c>
      <c r="J598" s="52"/>
      <c r="K598" s="52"/>
    </row>
    <row r="599" spans="1:11" s="85" customFormat="1" ht="22.5" x14ac:dyDescent="0.2">
      <c r="A599" s="78" t="s">
        <v>135</v>
      </c>
      <c r="B599" s="79">
        <v>10</v>
      </c>
      <c r="C599" s="82" t="s">
        <v>169</v>
      </c>
      <c r="D599" s="82" t="s">
        <v>806</v>
      </c>
      <c r="E599" s="79" t="s">
        <v>136</v>
      </c>
      <c r="F599" s="183">
        <f>F600</f>
        <v>1.5</v>
      </c>
      <c r="J599" s="52"/>
      <c r="K599" s="52"/>
    </row>
    <row r="600" spans="1:11" s="85" customFormat="1" x14ac:dyDescent="0.2">
      <c r="A600" s="106" t="s">
        <v>681</v>
      </c>
      <c r="B600" s="79">
        <v>10</v>
      </c>
      <c r="C600" s="82" t="s">
        <v>169</v>
      </c>
      <c r="D600" s="82" t="s">
        <v>806</v>
      </c>
      <c r="E600" s="79" t="s">
        <v>138</v>
      </c>
      <c r="F600" s="194">
        <f>'Пр 6 вед'!G681</f>
        <v>1.5</v>
      </c>
      <c r="J600" s="52"/>
      <c r="K600" s="52"/>
    </row>
    <row r="601" spans="1:11" s="85" customFormat="1" ht="22.5" x14ac:dyDescent="0.2">
      <c r="A601" s="319" t="s">
        <v>808</v>
      </c>
      <c r="B601" s="79">
        <v>10</v>
      </c>
      <c r="C601" s="82" t="s">
        <v>169</v>
      </c>
      <c r="D601" s="82" t="s">
        <v>809</v>
      </c>
      <c r="E601" s="79"/>
      <c r="F601" s="194">
        <f>F602</f>
        <v>30</v>
      </c>
      <c r="J601" s="52"/>
      <c r="K601" s="52"/>
    </row>
    <row r="602" spans="1:11" s="85" customFormat="1" x14ac:dyDescent="0.2">
      <c r="A602" s="73" t="s">
        <v>177</v>
      </c>
      <c r="B602" s="79">
        <v>10</v>
      </c>
      <c r="C602" s="82" t="s">
        <v>169</v>
      </c>
      <c r="D602" s="82" t="s">
        <v>809</v>
      </c>
      <c r="E602" s="79">
        <v>300</v>
      </c>
      <c r="F602" s="194">
        <f>F603</f>
        <v>30</v>
      </c>
      <c r="J602" s="52"/>
      <c r="K602" s="52"/>
    </row>
    <row r="603" spans="1:11" s="85" customFormat="1" ht="18.75" customHeight="1" x14ac:dyDescent="0.2">
      <c r="A603" s="78" t="s">
        <v>764</v>
      </c>
      <c r="B603" s="79">
        <v>10</v>
      </c>
      <c r="C603" s="82" t="s">
        <v>169</v>
      </c>
      <c r="D603" s="82" t="s">
        <v>809</v>
      </c>
      <c r="E603" s="79">
        <v>360</v>
      </c>
      <c r="F603" s="194">
        <f>'Пр 6 вед'!G684</f>
        <v>30</v>
      </c>
      <c r="J603" s="52"/>
      <c r="K603" s="52"/>
    </row>
    <row r="604" spans="1:11" s="85" customFormat="1" ht="22.5" x14ac:dyDescent="0.2">
      <c r="A604" s="325" t="s">
        <v>810</v>
      </c>
      <c r="B604" s="97">
        <v>10</v>
      </c>
      <c r="C604" s="99" t="s">
        <v>169</v>
      </c>
      <c r="D604" s="82" t="s">
        <v>422</v>
      </c>
      <c r="E604" s="97"/>
      <c r="F604" s="182">
        <f>F605</f>
        <v>60</v>
      </c>
      <c r="J604" s="52"/>
      <c r="K604" s="52"/>
    </row>
    <row r="605" spans="1:11" s="85" customFormat="1" x14ac:dyDescent="0.2">
      <c r="A605" s="78" t="s">
        <v>507</v>
      </c>
      <c r="B605" s="79">
        <v>10</v>
      </c>
      <c r="C605" s="82" t="s">
        <v>169</v>
      </c>
      <c r="D605" s="82" t="s">
        <v>422</v>
      </c>
      <c r="E605" s="79" t="s">
        <v>134</v>
      </c>
      <c r="F605" s="183">
        <f>F606</f>
        <v>60</v>
      </c>
      <c r="J605" s="52"/>
      <c r="K605" s="52"/>
    </row>
    <row r="606" spans="1:11" s="85" customFormat="1" ht="22.5" x14ac:dyDescent="0.2">
      <c r="A606" s="78" t="s">
        <v>135</v>
      </c>
      <c r="B606" s="79">
        <v>10</v>
      </c>
      <c r="C606" s="82" t="s">
        <v>169</v>
      </c>
      <c r="D606" s="82" t="s">
        <v>422</v>
      </c>
      <c r="E606" s="79" t="s">
        <v>136</v>
      </c>
      <c r="F606" s="183">
        <f>F607</f>
        <v>60</v>
      </c>
      <c r="J606" s="52"/>
      <c r="K606" s="52"/>
    </row>
    <row r="607" spans="1:11" s="85" customFormat="1" x14ac:dyDescent="0.2">
      <c r="A607" s="106" t="s">
        <v>681</v>
      </c>
      <c r="B607" s="79">
        <v>10</v>
      </c>
      <c r="C607" s="82" t="s">
        <v>169</v>
      </c>
      <c r="D607" s="82" t="s">
        <v>422</v>
      </c>
      <c r="E607" s="79" t="s">
        <v>138</v>
      </c>
      <c r="F607" s="194">
        <f>'Пр 6 вед'!G688</f>
        <v>60</v>
      </c>
      <c r="J607" s="52"/>
      <c r="K607" s="52"/>
    </row>
    <row r="608" spans="1:11" s="85" customFormat="1" x14ac:dyDescent="0.2">
      <c r="A608" s="325" t="s">
        <v>812</v>
      </c>
      <c r="B608" s="97">
        <v>10</v>
      </c>
      <c r="C608" s="99" t="s">
        <v>169</v>
      </c>
      <c r="D608" s="82" t="s">
        <v>811</v>
      </c>
      <c r="E608" s="97"/>
      <c r="F608" s="182">
        <f>F609</f>
        <v>4</v>
      </c>
      <c r="J608" s="52"/>
      <c r="K608" s="52"/>
    </row>
    <row r="609" spans="1:11" s="85" customFormat="1" x14ac:dyDescent="0.2">
      <c r="A609" s="78" t="s">
        <v>507</v>
      </c>
      <c r="B609" s="79">
        <v>10</v>
      </c>
      <c r="C609" s="82" t="s">
        <v>169</v>
      </c>
      <c r="D609" s="82" t="s">
        <v>811</v>
      </c>
      <c r="E609" s="79" t="s">
        <v>134</v>
      </c>
      <c r="F609" s="183">
        <f>F610</f>
        <v>4</v>
      </c>
      <c r="J609" s="52"/>
      <c r="K609" s="52"/>
    </row>
    <row r="610" spans="1:11" s="85" customFormat="1" ht="22.5" x14ac:dyDescent="0.2">
      <c r="A610" s="78" t="s">
        <v>135</v>
      </c>
      <c r="B610" s="79">
        <v>10</v>
      </c>
      <c r="C610" s="82" t="s">
        <v>169</v>
      </c>
      <c r="D610" s="82" t="s">
        <v>811</v>
      </c>
      <c r="E610" s="79" t="s">
        <v>136</v>
      </c>
      <c r="F610" s="183">
        <f>F611</f>
        <v>4</v>
      </c>
      <c r="J610" s="52"/>
      <c r="K610" s="52"/>
    </row>
    <row r="611" spans="1:11" s="85" customFormat="1" x14ac:dyDescent="0.2">
      <c r="A611" s="106" t="s">
        <v>681</v>
      </c>
      <c r="B611" s="79">
        <v>10</v>
      </c>
      <c r="C611" s="82" t="s">
        <v>169</v>
      </c>
      <c r="D611" s="82" t="s">
        <v>811</v>
      </c>
      <c r="E611" s="79" t="s">
        <v>138</v>
      </c>
      <c r="F611" s="194">
        <f>'Пр 6 вед'!G692</f>
        <v>4</v>
      </c>
      <c r="J611" s="52"/>
      <c r="K611" s="52"/>
    </row>
    <row r="612" spans="1:11" s="85" customFormat="1" ht="22.5" x14ac:dyDescent="0.2">
      <c r="A612" s="325" t="s">
        <v>814</v>
      </c>
      <c r="B612" s="97">
        <v>10</v>
      </c>
      <c r="C612" s="99" t="s">
        <v>169</v>
      </c>
      <c r="D612" s="82" t="s">
        <v>813</v>
      </c>
      <c r="E612" s="97"/>
      <c r="F612" s="182">
        <f>F613</f>
        <v>32</v>
      </c>
      <c r="J612" s="52"/>
      <c r="K612" s="52"/>
    </row>
    <row r="613" spans="1:11" s="85" customFormat="1" x14ac:dyDescent="0.2">
      <c r="A613" s="78" t="s">
        <v>507</v>
      </c>
      <c r="B613" s="79">
        <v>10</v>
      </c>
      <c r="C613" s="82" t="s">
        <v>169</v>
      </c>
      <c r="D613" s="82" t="s">
        <v>813</v>
      </c>
      <c r="E613" s="79" t="s">
        <v>134</v>
      </c>
      <c r="F613" s="183">
        <f>F614</f>
        <v>32</v>
      </c>
      <c r="J613" s="52"/>
      <c r="K613" s="52"/>
    </row>
    <row r="614" spans="1:11" s="85" customFormat="1" ht="22.5" x14ac:dyDescent="0.2">
      <c r="A614" s="78" t="s">
        <v>135</v>
      </c>
      <c r="B614" s="79">
        <v>10</v>
      </c>
      <c r="C614" s="82" t="s">
        <v>169</v>
      </c>
      <c r="D614" s="82" t="s">
        <v>813</v>
      </c>
      <c r="E614" s="79" t="s">
        <v>136</v>
      </c>
      <c r="F614" s="183">
        <f>F615</f>
        <v>32</v>
      </c>
      <c r="J614" s="52"/>
      <c r="K614" s="52"/>
    </row>
    <row r="615" spans="1:11" s="85" customFormat="1" x14ac:dyDescent="0.2">
      <c r="A615" s="106" t="s">
        <v>681</v>
      </c>
      <c r="B615" s="79">
        <v>10</v>
      </c>
      <c r="C615" s="82" t="s">
        <v>169</v>
      </c>
      <c r="D615" s="82" t="s">
        <v>813</v>
      </c>
      <c r="E615" s="79" t="s">
        <v>138</v>
      </c>
      <c r="F615" s="194">
        <f>'Пр 6 вед'!G696</f>
        <v>32</v>
      </c>
      <c r="J615" s="52"/>
      <c r="K615" s="52"/>
    </row>
    <row r="616" spans="1:11" s="85" customFormat="1" x14ac:dyDescent="0.2">
      <c r="A616" s="325" t="s">
        <v>822</v>
      </c>
      <c r="B616" s="97">
        <v>10</v>
      </c>
      <c r="C616" s="99" t="s">
        <v>169</v>
      </c>
      <c r="D616" s="82" t="s">
        <v>815</v>
      </c>
      <c r="E616" s="97"/>
      <c r="F616" s="182">
        <f>F617</f>
        <v>44.5</v>
      </c>
      <c r="J616" s="52"/>
      <c r="K616" s="52"/>
    </row>
    <row r="617" spans="1:11" s="85" customFormat="1" x14ac:dyDescent="0.2">
      <c r="A617" s="78" t="s">
        <v>507</v>
      </c>
      <c r="B617" s="79">
        <v>10</v>
      </c>
      <c r="C617" s="82" t="s">
        <v>169</v>
      </c>
      <c r="D617" s="82" t="s">
        <v>815</v>
      </c>
      <c r="E617" s="79" t="s">
        <v>134</v>
      </c>
      <c r="F617" s="183">
        <f>F618</f>
        <v>44.5</v>
      </c>
      <c r="J617" s="52"/>
      <c r="K617" s="52"/>
    </row>
    <row r="618" spans="1:11" s="85" customFormat="1" ht="22.5" x14ac:dyDescent="0.2">
      <c r="A618" s="78" t="s">
        <v>135</v>
      </c>
      <c r="B618" s="79">
        <v>10</v>
      </c>
      <c r="C618" s="82" t="s">
        <v>169</v>
      </c>
      <c r="D618" s="82" t="s">
        <v>815</v>
      </c>
      <c r="E618" s="79" t="s">
        <v>136</v>
      </c>
      <c r="F618" s="183">
        <f>F619</f>
        <v>44.5</v>
      </c>
      <c r="J618" s="52"/>
      <c r="K618" s="52"/>
    </row>
    <row r="619" spans="1:11" s="85" customFormat="1" x14ac:dyDescent="0.2">
      <c r="A619" s="106" t="s">
        <v>681</v>
      </c>
      <c r="B619" s="79">
        <v>10</v>
      </c>
      <c r="C619" s="82" t="s">
        <v>169</v>
      </c>
      <c r="D619" s="82" t="s">
        <v>815</v>
      </c>
      <c r="E619" s="79" t="s">
        <v>138</v>
      </c>
      <c r="F619" s="194">
        <f>'Пр 6 вед'!G700</f>
        <v>44.5</v>
      </c>
      <c r="J619" s="52"/>
      <c r="K619" s="52"/>
    </row>
    <row r="620" spans="1:11" s="85" customFormat="1" ht="22.5" x14ac:dyDescent="0.2">
      <c r="A620" s="325" t="s">
        <v>817</v>
      </c>
      <c r="B620" s="97">
        <v>10</v>
      </c>
      <c r="C620" s="99" t="s">
        <v>169</v>
      </c>
      <c r="D620" s="82" t="s">
        <v>816</v>
      </c>
      <c r="E620" s="97"/>
      <c r="F620" s="182">
        <f>F621</f>
        <v>78</v>
      </c>
      <c r="J620" s="52"/>
      <c r="K620" s="52"/>
    </row>
    <row r="621" spans="1:11" s="85" customFormat="1" x14ac:dyDescent="0.2">
      <c r="A621" s="78" t="s">
        <v>507</v>
      </c>
      <c r="B621" s="79">
        <v>10</v>
      </c>
      <c r="C621" s="82" t="s">
        <v>169</v>
      </c>
      <c r="D621" s="82" t="s">
        <v>816</v>
      </c>
      <c r="E621" s="79" t="s">
        <v>134</v>
      </c>
      <c r="F621" s="183">
        <f>F622</f>
        <v>78</v>
      </c>
      <c r="J621" s="52"/>
      <c r="K621" s="52"/>
    </row>
    <row r="622" spans="1:11" s="85" customFormat="1" ht="22.5" x14ac:dyDescent="0.2">
      <c r="A622" s="78" t="s">
        <v>135</v>
      </c>
      <c r="B622" s="79">
        <v>10</v>
      </c>
      <c r="C622" s="82" t="s">
        <v>169</v>
      </c>
      <c r="D622" s="82" t="s">
        <v>816</v>
      </c>
      <c r="E622" s="79" t="s">
        <v>136</v>
      </c>
      <c r="F622" s="183">
        <f>F623</f>
        <v>78</v>
      </c>
      <c r="J622" s="52"/>
      <c r="K622" s="52"/>
    </row>
    <row r="623" spans="1:11" s="85" customFormat="1" x14ac:dyDescent="0.2">
      <c r="A623" s="106" t="s">
        <v>681</v>
      </c>
      <c r="B623" s="79">
        <v>10</v>
      </c>
      <c r="C623" s="82" t="s">
        <v>169</v>
      </c>
      <c r="D623" s="82" t="s">
        <v>816</v>
      </c>
      <c r="E623" s="79" t="s">
        <v>138</v>
      </c>
      <c r="F623" s="194">
        <f>'Пр 6 вед'!G704</f>
        <v>78</v>
      </c>
      <c r="J623" s="52"/>
      <c r="K623" s="52"/>
    </row>
    <row r="624" spans="1:11" s="85" customFormat="1" ht="22.5" x14ac:dyDescent="0.2">
      <c r="A624" s="325" t="s">
        <v>818</v>
      </c>
      <c r="B624" s="97">
        <v>10</v>
      </c>
      <c r="C624" s="99" t="s">
        <v>169</v>
      </c>
      <c r="D624" s="82" t="s">
        <v>819</v>
      </c>
      <c r="E624" s="97"/>
      <c r="F624" s="182">
        <f>F625</f>
        <v>20</v>
      </c>
      <c r="J624" s="52"/>
      <c r="K624" s="52"/>
    </row>
    <row r="625" spans="1:11" s="85" customFormat="1" x14ac:dyDescent="0.2">
      <c r="A625" s="78" t="s">
        <v>507</v>
      </c>
      <c r="B625" s="79">
        <v>10</v>
      </c>
      <c r="C625" s="82" t="s">
        <v>169</v>
      </c>
      <c r="D625" s="82" t="s">
        <v>819</v>
      </c>
      <c r="E625" s="79" t="s">
        <v>134</v>
      </c>
      <c r="F625" s="183">
        <f>F626</f>
        <v>20</v>
      </c>
      <c r="J625" s="52"/>
      <c r="K625" s="52"/>
    </row>
    <row r="626" spans="1:11" s="85" customFormat="1" ht="22.5" x14ac:dyDescent="0.2">
      <c r="A626" s="78" t="s">
        <v>135</v>
      </c>
      <c r="B626" s="79">
        <v>10</v>
      </c>
      <c r="C626" s="82" t="s">
        <v>169</v>
      </c>
      <c r="D626" s="82" t="s">
        <v>819</v>
      </c>
      <c r="E626" s="79" t="s">
        <v>136</v>
      </c>
      <c r="F626" s="183">
        <f>F627</f>
        <v>20</v>
      </c>
      <c r="J626" s="52"/>
      <c r="K626" s="52"/>
    </row>
    <row r="627" spans="1:11" s="85" customFormat="1" x14ac:dyDescent="0.2">
      <c r="A627" s="106" t="s">
        <v>681</v>
      </c>
      <c r="B627" s="79">
        <v>10</v>
      </c>
      <c r="C627" s="82" t="s">
        <v>169</v>
      </c>
      <c r="D627" s="82" t="s">
        <v>819</v>
      </c>
      <c r="E627" s="79" t="s">
        <v>138</v>
      </c>
      <c r="F627" s="194">
        <f>'Пр 6 вед'!G708</f>
        <v>20</v>
      </c>
      <c r="J627" s="52"/>
      <c r="K627" s="52"/>
    </row>
    <row r="628" spans="1:11" x14ac:dyDescent="0.2">
      <c r="A628" s="325" t="s">
        <v>821</v>
      </c>
      <c r="B628" s="97">
        <v>10</v>
      </c>
      <c r="C628" s="99" t="s">
        <v>169</v>
      </c>
      <c r="D628" s="82" t="s">
        <v>820</v>
      </c>
      <c r="E628" s="97"/>
      <c r="F628" s="182">
        <f>F629</f>
        <v>30</v>
      </c>
    </row>
    <row r="629" spans="1:11" x14ac:dyDescent="0.2">
      <c r="A629" s="78" t="s">
        <v>507</v>
      </c>
      <c r="B629" s="79">
        <v>10</v>
      </c>
      <c r="C629" s="82" t="s">
        <v>169</v>
      </c>
      <c r="D629" s="82" t="s">
        <v>820</v>
      </c>
      <c r="E629" s="79" t="s">
        <v>134</v>
      </c>
      <c r="F629" s="183">
        <f>F630</f>
        <v>30</v>
      </c>
    </row>
    <row r="630" spans="1:11" ht="22.5" x14ac:dyDescent="0.2">
      <c r="A630" s="78" t="s">
        <v>135</v>
      </c>
      <c r="B630" s="79">
        <v>10</v>
      </c>
      <c r="C630" s="82" t="s">
        <v>169</v>
      </c>
      <c r="D630" s="82" t="s">
        <v>820</v>
      </c>
      <c r="E630" s="79" t="s">
        <v>136</v>
      </c>
      <c r="F630" s="183">
        <f>F631</f>
        <v>30</v>
      </c>
    </row>
    <row r="631" spans="1:11" x14ac:dyDescent="0.2">
      <c r="A631" s="106" t="s">
        <v>681</v>
      </c>
      <c r="B631" s="79">
        <v>10</v>
      </c>
      <c r="C631" s="82" t="s">
        <v>169</v>
      </c>
      <c r="D631" s="82" t="s">
        <v>820</v>
      </c>
      <c r="E631" s="79" t="s">
        <v>138</v>
      </c>
      <c r="F631" s="194">
        <f>'Пр 6 вед'!G712</f>
        <v>30</v>
      </c>
    </row>
    <row r="632" spans="1:11" ht="21" x14ac:dyDescent="0.2">
      <c r="A632" s="107" t="s">
        <v>908</v>
      </c>
      <c r="B632" s="92">
        <v>10</v>
      </c>
      <c r="C632" s="94" t="s">
        <v>169</v>
      </c>
      <c r="D632" s="94" t="s">
        <v>411</v>
      </c>
      <c r="E632" s="92"/>
      <c r="F632" s="193">
        <f>F633</f>
        <v>800</v>
      </c>
    </row>
    <row r="633" spans="1:11" x14ac:dyDescent="0.2">
      <c r="A633" s="108" t="s">
        <v>799</v>
      </c>
      <c r="B633" s="79">
        <v>10</v>
      </c>
      <c r="C633" s="82" t="s">
        <v>169</v>
      </c>
      <c r="D633" s="82" t="s">
        <v>798</v>
      </c>
      <c r="E633" s="97"/>
      <c r="F633" s="195">
        <f>F634</f>
        <v>800</v>
      </c>
    </row>
    <row r="634" spans="1:11" x14ac:dyDescent="0.2">
      <c r="A634" s="73" t="s">
        <v>177</v>
      </c>
      <c r="B634" s="79">
        <v>10</v>
      </c>
      <c r="C634" s="82" t="s">
        <v>169</v>
      </c>
      <c r="D634" s="82" t="s">
        <v>798</v>
      </c>
      <c r="E634" s="79">
        <v>300</v>
      </c>
      <c r="F634" s="194">
        <f>F635</f>
        <v>800</v>
      </c>
    </row>
    <row r="635" spans="1:11" ht="33.75" x14ac:dyDescent="0.2">
      <c r="A635" s="78" t="s">
        <v>474</v>
      </c>
      <c r="B635" s="79">
        <v>10</v>
      </c>
      <c r="C635" s="82" t="s">
        <v>169</v>
      </c>
      <c r="D635" s="82" t="s">
        <v>798</v>
      </c>
      <c r="E635" s="79">
        <v>320</v>
      </c>
      <c r="F635" s="194">
        <f>F636</f>
        <v>800</v>
      </c>
    </row>
    <row r="636" spans="1:11" x14ac:dyDescent="0.2">
      <c r="A636" s="78" t="s">
        <v>412</v>
      </c>
      <c r="B636" s="79">
        <v>10</v>
      </c>
      <c r="C636" s="82" t="s">
        <v>169</v>
      </c>
      <c r="D636" s="82" t="s">
        <v>798</v>
      </c>
      <c r="E636" s="79">
        <v>322</v>
      </c>
      <c r="F636" s="194">
        <f>'Пр 6 вед'!G717</f>
        <v>800</v>
      </c>
    </row>
    <row r="637" spans="1:11" s="75" customFormat="1" ht="11.25" x14ac:dyDescent="0.2">
      <c r="A637" s="134" t="s">
        <v>249</v>
      </c>
      <c r="B637" s="135" t="s">
        <v>167</v>
      </c>
      <c r="C637" s="135" t="s">
        <v>142</v>
      </c>
      <c r="D637" s="89"/>
      <c r="E637" s="136"/>
      <c r="F637" s="186">
        <f>F638+F643+F648</f>
        <v>47987.7</v>
      </c>
      <c r="G637" s="120"/>
      <c r="H637" s="120"/>
      <c r="I637" s="120"/>
    </row>
    <row r="638" spans="1:11" s="75" customFormat="1" ht="45" x14ac:dyDescent="0.2">
      <c r="A638" s="65" t="s">
        <v>181</v>
      </c>
      <c r="B638" s="71" t="s">
        <v>167</v>
      </c>
      <c r="C638" s="71" t="s">
        <v>142</v>
      </c>
      <c r="D638" s="71" t="s">
        <v>182</v>
      </c>
      <c r="E638" s="74"/>
      <c r="F638" s="184">
        <f>F639</f>
        <v>37048.5</v>
      </c>
      <c r="G638" s="120"/>
      <c r="H638" s="120"/>
      <c r="I638" s="120"/>
    </row>
    <row r="639" spans="1:11" s="75" customFormat="1" ht="78.75" x14ac:dyDescent="0.2">
      <c r="A639" s="68" t="s">
        <v>515</v>
      </c>
      <c r="B639" s="71" t="s">
        <v>167</v>
      </c>
      <c r="C639" s="71" t="s">
        <v>142</v>
      </c>
      <c r="D639" s="71" t="s">
        <v>183</v>
      </c>
      <c r="E639" s="67"/>
      <c r="F639" s="185">
        <f>F640</f>
        <v>37048.5</v>
      </c>
      <c r="G639" s="120"/>
      <c r="H639" s="120"/>
      <c r="I639" s="120"/>
    </row>
    <row r="640" spans="1:11" s="75" customFormat="1" ht="11.25" x14ac:dyDescent="0.2">
      <c r="A640" s="73" t="s">
        <v>177</v>
      </c>
      <c r="B640" s="71" t="s">
        <v>167</v>
      </c>
      <c r="C640" s="71" t="s">
        <v>142</v>
      </c>
      <c r="D640" s="71" t="s">
        <v>183</v>
      </c>
      <c r="E640" s="71" t="s">
        <v>178</v>
      </c>
      <c r="F640" s="184">
        <f>F642</f>
        <v>37048.5</v>
      </c>
      <c r="G640" s="120"/>
      <c r="H640" s="120"/>
      <c r="I640" s="120"/>
    </row>
    <row r="641" spans="1:9" s="75" customFormat="1" ht="11.25" x14ac:dyDescent="0.2">
      <c r="A641" s="73" t="s">
        <v>179</v>
      </c>
      <c r="B641" s="71" t="s">
        <v>167</v>
      </c>
      <c r="C641" s="71" t="s">
        <v>142</v>
      </c>
      <c r="D641" s="71" t="s">
        <v>183</v>
      </c>
      <c r="E641" s="74">
        <v>310</v>
      </c>
      <c r="F641" s="184">
        <f>F642</f>
        <v>37048.5</v>
      </c>
      <c r="G641" s="120"/>
      <c r="H641" s="120"/>
      <c r="I641" s="120"/>
    </row>
    <row r="642" spans="1:9" s="75" customFormat="1" ht="22.5" x14ac:dyDescent="0.2">
      <c r="A642" s="69" t="s">
        <v>180</v>
      </c>
      <c r="B642" s="71" t="s">
        <v>167</v>
      </c>
      <c r="C642" s="71" t="s">
        <v>142</v>
      </c>
      <c r="D642" s="71" t="s">
        <v>183</v>
      </c>
      <c r="E642" s="74">
        <v>313</v>
      </c>
      <c r="F642" s="184">
        <f>'Пр 6 вед'!G158</f>
        <v>37048.5</v>
      </c>
      <c r="G642" s="120"/>
      <c r="H642" s="120"/>
      <c r="I642" s="120"/>
    </row>
    <row r="643" spans="1:9" s="75" customFormat="1" ht="22.5" x14ac:dyDescent="0.2">
      <c r="A643" s="325" t="s">
        <v>760</v>
      </c>
      <c r="B643" s="71" t="s">
        <v>167</v>
      </c>
      <c r="C643" s="71" t="s">
        <v>142</v>
      </c>
      <c r="D643" s="71" t="s">
        <v>761</v>
      </c>
      <c r="E643" s="74"/>
      <c r="F643" s="184">
        <f>F644</f>
        <v>7309.5</v>
      </c>
      <c r="G643" s="120"/>
      <c r="H643" s="120"/>
      <c r="I643" s="120"/>
    </row>
    <row r="644" spans="1:9" s="75" customFormat="1" ht="32.25" customHeight="1" x14ac:dyDescent="0.2">
      <c r="A644" s="69" t="s">
        <v>755</v>
      </c>
      <c r="B644" s="71" t="s">
        <v>167</v>
      </c>
      <c r="C644" s="71" t="s">
        <v>142</v>
      </c>
      <c r="D644" s="71" t="s">
        <v>762</v>
      </c>
      <c r="E644" s="74"/>
      <c r="F644" s="184">
        <f>F645</f>
        <v>7309.5</v>
      </c>
      <c r="G644" s="120"/>
      <c r="H644" s="120"/>
      <c r="I644" s="120"/>
    </row>
    <row r="645" spans="1:9" s="75" customFormat="1" ht="11.25" x14ac:dyDescent="0.2">
      <c r="A645" s="73" t="s">
        <v>177</v>
      </c>
      <c r="B645" s="71" t="s">
        <v>167</v>
      </c>
      <c r="C645" s="71" t="s">
        <v>142</v>
      </c>
      <c r="D645" s="71" t="s">
        <v>762</v>
      </c>
      <c r="E645" s="71" t="s">
        <v>178</v>
      </c>
      <c r="F645" s="184">
        <f>F647</f>
        <v>7309.5</v>
      </c>
      <c r="G645" s="120"/>
      <c r="H645" s="120"/>
      <c r="I645" s="120"/>
    </row>
    <row r="646" spans="1:9" s="75" customFormat="1" ht="11.25" x14ac:dyDescent="0.2">
      <c r="A646" s="73" t="s">
        <v>179</v>
      </c>
      <c r="B646" s="71" t="s">
        <v>167</v>
      </c>
      <c r="C646" s="71" t="s">
        <v>142</v>
      </c>
      <c r="D646" s="71" t="s">
        <v>762</v>
      </c>
      <c r="E646" s="74">
        <v>310</v>
      </c>
      <c r="F646" s="184">
        <f>F647</f>
        <v>7309.5</v>
      </c>
      <c r="G646" s="120"/>
      <c r="H646" s="120"/>
      <c r="I646" s="120"/>
    </row>
    <row r="647" spans="1:9" s="75" customFormat="1" ht="22.5" x14ac:dyDescent="0.2">
      <c r="A647" s="69" t="s">
        <v>180</v>
      </c>
      <c r="B647" s="71" t="s">
        <v>167</v>
      </c>
      <c r="C647" s="71" t="s">
        <v>142</v>
      </c>
      <c r="D647" s="71" t="s">
        <v>762</v>
      </c>
      <c r="E647" s="74">
        <v>313</v>
      </c>
      <c r="F647" s="184">
        <f>'Пр 6 вед'!G163</f>
        <v>7309.5</v>
      </c>
      <c r="G647" s="120"/>
      <c r="H647" s="120"/>
      <c r="I647" s="120"/>
    </row>
    <row r="648" spans="1:9" ht="29.25" customHeight="1" x14ac:dyDescent="0.2">
      <c r="A648" s="65" t="s">
        <v>699</v>
      </c>
      <c r="B648" s="67">
        <v>10</v>
      </c>
      <c r="C648" s="66" t="s">
        <v>142</v>
      </c>
      <c r="D648" s="66" t="s">
        <v>224</v>
      </c>
      <c r="E648" s="67"/>
      <c r="F648" s="189">
        <f>F649</f>
        <v>3629.7</v>
      </c>
    </row>
    <row r="649" spans="1:9" ht="15" customHeight="1" x14ac:dyDescent="0.2">
      <c r="A649" s="65" t="s">
        <v>225</v>
      </c>
      <c r="B649" s="67">
        <v>10</v>
      </c>
      <c r="C649" s="66" t="s">
        <v>250</v>
      </c>
      <c r="D649" s="82" t="s">
        <v>226</v>
      </c>
      <c r="E649" s="67"/>
      <c r="F649" s="189">
        <f>F650</f>
        <v>3629.7</v>
      </c>
    </row>
    <row r="650" spans="1:9" ht="33.75" customHeight="1" x14ac:dyDescent="0.2">
      <c r="A650" s="65" t="s">
        <v>718</v>
      </c>
      <c r="B650" s="67" t="s">
        <v>167</v>
      </c>
      <c r="C650" s="66" t="s">
        <v>142</v>
      </c>
      <c r="D650" s="66" t="s">
        <v>251</v>
      </c>
      <c r="E650" s="67" t="s">
        <v>165</v>
      </c>
      <c r="F650" s="185">
        <f>F652</f>
        <v>3629.7</v>
      </c>
    </row>
    <row r="651" spans="1:9" ht="45" x14ac:dyDescent="0.2">
      <c r="A651" s="65" t="s">
        <v>252</v>
      </c>
      <c r="B651" s="67" t="s">
        <v>167</v>
      </c>
      <c r="C651" s="66" t="s">
        <v>142</v>
      </c>
      <c r="D651" s="66" t="s">
        <v>253</v>
      </c>
      <c r="E651" s="67"/>
      <c r="F651" s="185">
        <f>F652</f>
        <v>3629.7</v>
      </c>
    </row>
    <row r="652" spans="1:9" x14ac:dyDescent="0.2">
      <c r="A652" s="73" t="s">
        <v>177</v>
      </c>
      <c r="B652" s="67" t="s">
        <v>167</v>
      </c>
      <c r="C652" s="66" t="s">
        <v>142</v>
      </c>
      <c r="D652" s="66" t="s">
        <v>253</v>
      </c>
      <c r="E652" s="71" t="s">
        <v>178</v>
      </c>
      <c r="F652" s="184">
        <f>F653</f>
        <v>3629.7</v>
      </c>
    </row>
    <row r="653" spans="1:9" x14ac:dyDescent="0.2">
      <c r="A653" s="73" t="s">
        <v>179</v>
      </c>
      <c r="B653" s="67" t="s">
        <v>167</v>
      </c>
      <c r="C653" s="66" t="s">
        <v>142</v>
      </c>
      <c r="D653" s="66" t="s">
        <v>253</v>
      </c>
      <c r="E653" s="74">
        <v>310</v>
      </c>
      <c r="F653" s="184">
        <f>F654</f>
        <v>3629.7</v>
      </c>
    </row>
    <row r="654" spans="1:9" ht="22.5" x14ac:dyDescent="0.2">
      <c r="A654" s="69" t="s">
        <v>180</v>
      </c>
      <c r="B654" s="67" t="s">
        <v>167</v>
      </c>
      <c r="C654" s="66" t="s">
        <v>142</v>
      </c>
      <c r="D654" s="66" t="s">
        <v>253</v>
      </c>
      <c r="E654" s="74">
        <v>313</v>
      </c>
      <c r="F654" s="184">
        <f>'Пр 6 вед'!G332</f>
        <v>3629.7</v>
      </c>
    </row>
    <row r="655" spans="1:9" s="75" customFormat="1" ht="11.25" x14ac:dyDescent="0.2">
      <c r="A655" s="61" t="s">
        <v>201</v>
      </c>
      <c r="B655" s="91" t="s">
        <v>167</v>
      </c>
      <c r="C655" s="89" t="s">
        <v>202</v>
      </c>
      <c r="D655" s="89" t="s">
        <v>164</v>
      </c>
      <c r="E655" s="91" t="s">
        <v>165</v>
      </c>
      <c r="F655" s="180">
        <f>F656+F663</f>
        <v>4147.7000000000007</v>
      </c>
      <c r="G655" s="120"/>
      <c r="H655" s="120"/>
      <c r="I655" s="120"/>
    </row>
    <row r="656" spans="1:9" s="75" customFormat="1" ht="22.5" x14ac:dyDescent="0.2">
      <c r="A656" s="65" t="s">
        <v>696</v>
      </c>
      <c r="B656" s="67">
        <v>10</v>
      </c>
      <c r="C656" s="66" t="s">
        <v>202</v>
      </c>
      <c r="D656" s="66" t="s">
        <v>170</v>
      </c>
      <c r="E656" s="67"/>
      <c r="F656" s="185">
        <f t="shared" ref="F656:F661" si="1">F657</f>
        <v>764.5</v>
      </c>
      <c r="G656" s="120"/>
      <c r="H656" s="120"/>
      <c r="I656" s="120"/>
    </row>
    <row r="657" spans="1:11" s="75" customFormat="1" ht="22.5" x14ac:dyDescent="0.2">
      <c r="A657" s="65" t="s">
        <v>171</v>
      </c>
      <c r="B657" s="67" t="s">
        <v>167</v>
      </c>
      <c r="C657" s="66" t="s">
        <v>202</v>
      </c>
      <c r="D657" s="66" t="s">
        <v>172</v>
      </c>
      <c r="E657" s="67"/>
      <c r="F657" s="185">
        <f t="shared" si="1"/>
        <v>764.5</v>
      </c>
      <c r="G657" s="120"/>
      <c r="H657" s="120"/>
      <c r="I657" s="120"/>
    </row>
    <row r="658" spans="1:11" s="75" customFormat="1" ht="33.75" x14ac:dyDescent="0.2">
      <c r="A658" s="65" t="s">
        <v>203</v>
      </c>
      <c r="B658" s="67" t="s">
        <v>167</v>
      </c>
      <c r="C658" s="66" t="s">
        <v>202</v>
      </c>
      <c r="D658" s="66" t="s">
        <v>204</v>
      </c>
      <c r="E658" s="67" t="s">
        <v>165</v>
      </c>
      <c r="F658" s="185">
        <f t="shared" si="1"/>
        <v>764.5</v>
      </c>
      <c r="G658" s="120"/>
      <c r="H658" s="120"/>
      <c r="I658" s="120"/>
    </row>
    <row r="659" spans="1:11" s="75" customFormat="1" ht="22.5" x14ac:dyDescent="0.2">
      <c r="A659" s="65" t="s">
        <v>514</v>
      </c>
      <c r="B659" s="67" t="s">
        <v>167</v>
      </c>
      <c r="C659" s="66" t="s">
        <v>202</v>
      </c>
      <c r="D659" s="66" t="s">
        <v>205</v>
      </c>
      <c r="E659" s="67" t="s">
        <v>165</v>
      </c>
      <c r="F659" s="185">
        <f t="shared" si="1"/>
        <v>764.5</v>
      </c>
      <c r="G659" s="120"/>
      <c r="H659" s="120"/>
      <c r="I659" s="120"/>
    </row>
    <row r="660" spans="1:11" s="75" customFormat="1" ht="11.25" x14ac:dyDescent="0.2">
      <c r="A660" s="78" t="s">
        <v>507</v>
      </c>
      <c r="B660" s="67" t="s">
        <v>167</v>
      </c>
      <c r="C660" s="66" t="s">
        <v>202</v>
      </c>
      <c r="D660" s="66" t="s">
        <v>205</v>
      </c>
      <c r="E660" s="67" t="s">
        <v>134</v>
      </c>
      <c r="F660" s="185">
        <f t="shared" si="1"/>
        <v>764.5</v>
      </c>
      <c r="G660" s="120"/>
      <c r="H660" s="120"/>
      <c r="I660" s="120"/>
    </row>
    <row r="661" spans="1:11" ht="22.5" x14ac:dyDescent="0.2">
      <c r="A661" s="78" t="s">
        <v>135</v>
      </c>
      <c r="B661" s="67" t="s">
        <v>167</v>
      </c>
      <c r="C661" s="66" t="s">
        <v>202</v>
      </c>
      <c r="D661" s="66" t="s">
        <v>205</v>
      </c>
      <c r="E661" s="67" t="s">
        <v>136</v>
      </c>
      <c r="F661" s="185">
        <f t="shared" si="1"/>
        <v>764.5</v>
      </c>
    </row>
    <row r="662" spans="1:11" x14ac:dyDescent="0.2">
      <c r="A662" s="106" t="s">
        <v>681</v>
      </c>
      <c r="B662" s="67" t="s">
        <v>167</v>
      </c>
      <c r="C662" s="66" t="s">
        <v>202</v>
      </c>
      <c r="D662" s="66" t="s">
        <v>205</v>
      </c>
      <c r="E662" s="67" t="s">
        <v>138</v>
      </c>
      <c r="F662" s="185">
        <f>'Пр 6 вед'!G171</f>
        <v>764.5</v>
      </c>
    </row>
    <row r="663" spans="1:11" x14ac:dyDescent="0.2">
      <c r="A663" s="65" t="s">
        <v>206</v>
      </c>
      <c r="B663" s="67" t="s">
        <v>167</v>
      </c>
      <c r="C663" s="66" t="s">
        <v>202</v>
      </c>
      <c r="D663" s="66" t="s">
        <v>207</v>
      </c>
      <c r="E663" s="67"/>
      <c r="F663" s="185">
        <f>F664+F678</f>
        <v>3383.2000000000003</v>
      </c>
    </row>
    <row r="664" spans="1:11" ht="22.5" x14ac:dyDescent="0.2">
      <c r="A664" s="65" t="s">
        <v>208</v>
      </c>
      <c r="B664" s="67" t="s">
        <v>167</v>
      </c>
      <c r="C664" s="66" t="s">
        <v>202</v>
      </c>
      <c r="D664" s="66" t="s">
        <v>209</v>
      </c>
      <c r="E664" s="67" t="s">
        <v>165</v>
      </c>
      <c r="F664" s="185">
        <f>F665+F670+F674</f>
        <v>3273.2000000000003</v>
      </c>
      <c r="H664" s="118"/>
    </row>
    <row r="665" spans="1:11" ht="22.5" x14ac:dyDescent="0.2">
      <c r="A665" s="77" t="s">
        <v>210</v>
      </c>
      <c r="B665" s="67">
        <v>10</v>
      </c>
      <c r="C665" s="66" t="s">
        <v>202</v>
      </c>
      <c r="D665" s="66" t="s">
        <v>211</v>
      </c>
      <c r="E665" s="67" t="s">
        <v>165</v>
      </c>
      <c r="F665" s="185">
        <f>F666</f>
        <v>2965.5</v>
      </c>
    </row>
    <row r="666" spans="1:11" ht="33.75" x14ac:dyDescent="0.2">
      <c r="A666" s="78" t="s">
        <v>125</v>
      </c>
      <c r="B666" s="67">
        <v>10</v>
      </c>
      <c r="C666" s="66" t="s">
        <v>202</v>
      </c>
      <c r="D666" s="66" t="s">
        <v>211</v>
      </c>
      <c r="E666" s="67" t="s">
        <v>126</v>
      </c>
      <c r="F666" s="185">
        <f>F667</f>
        <v>2965.5</v>
      </c>
    </row>
    <row r="667" spans="1:11" x14ac:dyDescent="0.2">
      <c r="A667" s="78" t="s">
        <v>149</v>
      </c>
      <c r="B667" s="67">
        <v>10</v>
      </c>
      <c r="C667" s="66" t="s">
        <v>202</v>
      </c>
      <c r="D667" s="66" t="s">
        <v>211</v>
      </c>
      <c r="E667" s="67" t="s">
        <v>212</v>
      </c>
      <c r="F667" s="185">
        <f>F668+F669</f>
        <v>2965.5</v>
      </c>
    </row>
    <row r="668" spans="1:11" s="85" customFormat="1" x14ac:dyDescent="0.2">
      <c r="A668" s="105" t="s">
        <v>150</v>
      </c>
      <c r="B668" s="67">
        <v>10</v>
      </c>
      <c r="C668" s="66" t="s">
        <v>202</v>
      </c>
      <c r="D668" s="66" t="s">
        <v>211</v>
      </c>
      <c r="E668" s="67" t="s">
        <v>213</v>
      </c>
      <c r="F668" s="185">
        <f>'Пр 6 вед'!G177</f>
        <v>2277.6999999999998</v>
      </c>
      <c r="J668" s="52"/>
      <c r="K668" s="52"/>
    </row>
    <row r="669" spans="1:11" s="85" customFormat="1" ht="33.75" x14ac:dyDescent="0.2">
      <c r="A669" s="105" t="s">
        <v>151</v>
      </c>
      <c r="B669" s="67">
        <v>10</v>
      </c>
      <c r="C669" s="66" t="s">
        <v>202</v>
      </c>
      <c r="D669" s="66" t="s">
        <v>211</v>
      </c>
      <c r="E669" s="67">
        <v>129</v>
      </c>
      <c r="F669" s="185">
        <f>'Пр 6 вед'!G178</f>
        <v>687.8</v>
      </c>
      <c r="J669" s="52"/>
      <c r="K669" s="52"/>
    </row>
    <row r="670" spans="1:11" s="85" customFormat="1" x14ac:dyDescent="0.2">
      <c r="A670" s="78" t="s">
        <v>507</v>
      </c>
      <c r="B670" s="67">
        <v>10</v>
      </c>
      <c r="C670" s="66" t="s">
        <v>202</v>
      </c>
      <c r="D670" s="66" t="s">
        <v>214</v>
      </c>
      <c r="E670" s="67" t="s">
        <v>134</v>
      </c>
      <c r="F670" s="185">
        <f>F671</f>
        <v>300.39999999999998</v>
      </c>
      <c r="J670" s="52"/>
      <c r="K670" s="52"/>
    </row>
    <row r="671" spans="1:11" s="85" customFormat="1" ht="22.5" x14ac:dyDescent="0.2">
      <c r="A671" s="78" t="s">
        <v>135</v>
      </c>
      <c r="B671" s="67">
        <v>10</v>
      </c>
      <c r="C671" s="66" t="s">
        <v>202</v>
      </c>
      <c r="D671" s="66" t="s">
        <v>214</v>
      </c>
      <c r="E671" s="67" t="s">
        <v>136</v>
      </c>
      <c r="F671" s="185">
        <f>F673+F672</f>
        <v>300.39999999999998</v>
      </c>
      <c r="J671" s="52"/>
      <c r="K671" s="52"/>
    </row>
    <row r="672" spans="1:11" s="85" customFormat="1" ht="22.5" x14ac:dyDescent="0.2">
      <c r="A672" s="106" t="s">
        <v>152</v>
      </c>
      <c r="B672" s="67">
        <v>10</v>
      </c>
      <c r="C672" s="66" t="s">
        <v>202</v>
      </c>
      <c r="D672" s="66" t="s">
        <v>214</v>
      </c>
      <c r="E672" s="67">
        <v>242</v>
      </c>
      <c r="F672" s="185">
        <f>'Пр 6 вед'!G181</f>
        <v>58.8</v>
      </c>
      <c r="J672" s="52"/>
      <c r="K672" s="52"/>
    </row>
    <row r="673" spans="1:11" s="85" customFormat="1" x14ac:dyDescent="0.2">
      <c r="A673" s="106" t="s">
        <v>681</v>
      </c>
      <c r="B673" s="67">
        <v>10</v>
      </c>
      <c r="C673" s="66" t="s">
        <v>202</v>
      </c>
      <c r="D673" s="66" t="s">
        <v>214</v>
      </c>
      <c r="E673" s="67" t="s">
        <v>138</v>
      </c>
      <c r="F673" s="185">
        <f>'Пр 6 вед'!G182</f>
        <v>241.6</v>
      </c>
      <c r="J673" s="52"/>
      <c r="K673" s="52"/>
    </row>
    <row r="674" spans="1:11" s="85" customFormat="1" x14ac:dyDescent="0.2">
      <c r="A674" s="69" t="s">
        <v>153</v>
      </c>
      <c r="B674" s="67">
        <v>10</v>
      </c>
      <c r="C674" s="66" t="s">
        <v>202</v>
      </c>
      <c r="D674" s="66" t="s">
        <v>214</v>
      </c>
      <c r="E674" s="67" t="s">
        <v>215</v>
      </c>
      <c r="F674" s="185">
        <f>F675</f>
        <v>7.3</v>
      </c>
      <c r="J674" s="52"/>
      <c r="K674" s="52"/>
    </row>
    <row r="675" spans="1:11" s="85" customFormat="1" x14ac:dyDescent="0.2">
      <c r="A675" s="69" t="s">
        <v>154</v>
      </c>
      <c r="B675" s="67">
        <v>10</v>
      </c>
      <c r="C675" s="66" t="s">
        <v>202</v>
      </c>
      <c r="D675" s="66" t="s">
        <v>214</v>
      </c>
      <c r="E675" s="67" t="s">
        <v>155</v>
      </c>
      <c r="F675" s="185">
        <f>F676+F677</f>
        <v>7.3</v>
      </c>
      <c r="J675" s="52"/>
      <c r="K675" s="52"/>
    </row>
    <row r="676" spans="1:11" s="85" customFormat="1" x14ac:dyDescent="0.2">
      <c r="A676" s="73" t="s">
        <v>156</v>
      </c>
      <c r="B676" s="67">
        <v>10</v>
      </c>
      <c r="C676" s="66" t="s">
        <v>202</v>
      </c>
      <c r="D676" s="66" t="s">
        <v>214</v>
      </c>
      <c r="E676" s="67" t="s">
        <v>157</v>
      </c>
      <c r="F676" s="185">
        <f>'Пр 6 вед'!G185</f>
        <v>7.3</v>
      </c>
      <c r="J676" s="52"/>
      <c r="K676" s="52"/>
    </row>
    <row r="677" spans="1:11" s="85" customFormat="1" x14ac:dyDescent="0.2">
      <c r="A677" s="69" t="s">
        <v>469</v>
      </c>
      <c r="B677" s="67">
        <v>10</v>
      </c>
      <c r="C677" s="66" t="s">
        <v>202</v>
      </c>
      <c r="D677" s="66" t="s">
        <v>214</v>
      </c>
      <c r="E677" s="67">
        <v>853</v>
      </c>
      <c r="F677" s="185">
        <f>'Пр 6 вед'!G186</f>
        <v>0</v>
      </c>
      <c r="J677" s="52"/>
      <c r="K677" s="52"/>
    </row>
    <row r="678" spans="1:11" s="85" customFormat="1" ht="22.5" x14ac:dyDescent="0.2">
      <c r="A678" s="78" t="s">
        <v>217</v>
      </c>
      <c r="B678" s="67">
        <v>10</v>
      </c>
      <c r="C678" s="66" t="s">
        <v>202</v>
      </c>
      <c r="D678" s="66" t="s">
        <v>218</v>
      </c>
      <c r="E678" s="67"/>
      <c r="F678" s="185">
        <f>F679</f>
        <v>110</v>
      </c>
      <c r="J678" s="52"/>
      <c r="K678" s="52"/>
    </row>
    <row r="679" spans="1:11" s="85" customFormat="1" x14ac:dyDescent="0.2">
      <c r="A679" s="78" t="s">
        <v>507</v>
      </c>
      <c r="B679" s="67">
        <v>10</v>
      </c>
      <c r="C679" s="66" t="s">
        <v>202</v>
      </c>
      <c r="D679" s="66" t="s">
        <v>218</v>
      </c>
      <c r="E679" s="67" t="s">
        <v>134</v>
      </c>
      <c r="F679" s="185">
        <f>F680</f>
        <v>110</v>
      </c>
      <c r="J679" s="52"/>
      <c r="K679" s="52"/>
    </row>
    <row r="680" spans="1:11" s="85" customFormat="1" ht="22.5" x14ac:dyDescent="0.2">
      <c r="A680" s="78" t="s">
        <v>135</v>
      </c>
      <c r="B680" s="67">
        <v>10</v>
      </c>
      <c r="C680" s="66" t="s">
        <v>202</v>
      </c>
      <c r="D680" s="66" t="s">
        <v>218</v>
      </c>
      <c r="E680" s="67" t="s">
        <v>136</v>
      </c>
      <c r="F680" s="185">
        <f>F681</f>
        <v>110</v>
      </c>
      <c r="J680" s="52"/>
      <c r="K680" s="52"/>
    </row>
    <row r="681" spans="1:11" s="85" customFormat="1" x14ac:dyDescent="0.2">
      <c r="A681" s="106" t="s">
        <v>681</v>
      </c>
      <c r="B681" s="67">
        <v>10</v>
      </c>
      <c r="C681" s="66" t="s">
        <v>202</v>
      </c>
      <c r="D681" s="66" t="s">
        <v>218</v>
      </c>
      <c r="E681" s="67" t="s">
        <v>138</v>
      </c>
      <c r="F681" s="185">
        <f>'Пр 6 вед'!G190</f>
        <v>110</v>
      </c>
      <c r="J681" s="52"/>
      <c r="K681" s="52"/>
    </row>
    <row r="682" spans="1:11" x14ac:dyDescent="0.2">
      <c r="A682" s="93" t="s">
        <v>413</v>
      </c>
      <c r="B682" s="92" t="s">
        <v>414</v>
      </c>
      <c r="C682" s="94" t="s">
        <v>163</v>
      </c>
      <c r="D682" s="94" t="s">
        <v>164</v>
      </c>
      <c r="E682" s="92" t="s">
        <v>165</v>
      </c>
      <c r="F682" s="193">
        <f>F683</f>
        <v>780</v>
      </c>
      <c r="J682" s="144"/>
    </row>
    <row r="683" spans="1:11" x14ac:dyDescent="0.2">
      <c r="A683" s="93" t="s">
        <v>415</v>
      </c>
      <c r="B683" s="92" t="s">
        <v>414</v>
      </c>
      <c r="C683" s="94" t="s">
        <v>258</v>
      </c>
      <c r="D683" s="94" t="s">
        <v>164</v>
      </c>
      <c r="E683" s="92" t="s">
        <v>165</v>
      </c>
      <c r="F683" s="193">
        <f>F684+F697</f>
        <v>780</v>
      </c>
    </row>
    <row r="684" spans="1:11" ht="31.5" x14ac:dyDescent="0.2">
      <c r="A684" s="93" t="s">
        <v>729</v>
      </c>
      <c r="B684" s="92" t="s">
        <v>414</v>
      </c>
      <c r="C684" s="94" t="s">
        <v>258</v>
      </c>
      <c r="D684" s="94" t="s">
        <v>416</v>
      </c>
      <c r="E684" s="92"/>
      <c r="F684" s="193">
        <f>F685+F689+F693</f>
        <v>280</v>
      </c>
    </row>
    <row r="685" spans="1:11" ht="22.5" x14ac:dyDescent="0.2">
      <c r="A685" s="95" t="s">
        <v>417</v>
      </c>
      <c r="B685" s="97" t="s">
        <v>414</v>
      </c>
      <c r="C685" s="99" t="s">
        <v>258</v>
      </c>
      <c r="D685" s="99" t="s">
        <v>418</v>
      </c>
      <c r="E685" s="97"/>
      <c r="F685" s="195">
        <f t="shared" ref="F685:F695" si="2">F686</f>
        <v>139.5</v>
      </c>
    </row>
    <row r="686" spans="1:11" x14ac:dyDescent="0.2">
      <c r="A686" s="78" t="s">
        <v>507</v>
      </c>
      <c r="B686" s="79" t="s">
        <v>414</v>
      </c>
      <c r="C686" s="82" t="s">
        <v>258</v>
      </c>
      <c r="D686" s="82" t="s">
        <v>418</v>
      </c>
      <c r="E686" s="79">
        <v>200</v>
      </c>
      <c r="F686" s="194">
        <f t="shared" si="2"/>
        <v>139.5</v>
      </c>
    </row>
    <row r="687" spans="1:11" ht="22.5" x14ac:dyDescent="0.2">
      <c r="A687" s="78" t="s">
        <v>135</v>
      </c>
      <c r="B687" s="79" t="s">
        <v>414</v>
      </c>
      <c r="C687" s="82" t="s">
        <v>258</v>
      </c>
      <c r="D687" s="82" t="s">
        <v>418</v>
      </c>
      <c r="E687" s="79">
        <v>240</v>
      </c>
      <c r="F687" s="194">
        <f t="shared" si="2"/>
        <v>139.5</v>
      </c>
    </row>
    <row r="688" spans="1:11" x14ac:dyDescent="0.2">
      <c r="A688" s="106" t="s">
        <v>681</v>
      </c>
      <c r="B688" s="79" t="s">
        <v>414</v>
      </c>
      <c r="C688" s="82" t="s">
        <v>258</v>
      </c>
      <c r="D688" s="82" t="s">
        <v>418</v>
      </c>
      <c r="E688" s="79">
        <v>244</v>
      </c>
      <c r="F688" s="194">
        <f>'Пр 6 вед'!G724</f>
        <v>139.5</v>
      </c>
    </row>
    <row r="689" spans="1:11" s="85" customFormat="1" ht="22.5" x14ac:dyDescent="0.2">
      <c r="A689" s="319" t="s">
        <v>795</v>
      </c>
      <c r="B689" s="79" t="s">
        <v>414</v>
      </c>
      <c r="C689" s="82" t="s">
        <v>258</v>
      </c>
      <c r="D689" s="82" t="s">
        <v>793</v>
      </c>
      <c r="E689" s="79"/>
      <c r="F689" s="194">
        <f>F690</f>
        <v>110.9</v>
      </c>
      <c r="J689" s="52"/>
      <c r="K689" s="52"/>
    </row>
    <row r="690" spans="1:11" s="85" customFormat="1" x14ac:dyDescent="0.2">
      <c r="A690" s="78" t="s">
        <v>507</v>
      </c>
      <c r="B690" s="79" t="s">
        <v>414</v>
      </c>
      <c r="C690" s="82" t="s">
        <v>258</v>
      </c>
      <c r="D690" s="82" t="s">
        <v>793</v>
      </c>
      <c r="E690" s="79">
        <v>200</v>
      </c>
      <c r="F690" s="194">
        <f t="shared" si="2"/>
        <v>110.9</v>
      </c>
      <c r="J690" s="52"/>
      <c r="K690" s="52"/>
    </row>
    <row r="691" spans="1:11" s="85" customFormat="1" ht="22.5" x14ac:dyDescent="0.2">
      <c r="A691" s="78" t="s">
        <v>135</v>
      </c>
      <c r="B691" s="79" t="s">
        <v>414</v>
      </c>
      <c r="C691" s="82" t="s">
        <v>258</v>
      </c>
      <c r="D691" s="82" t="s">
        <v>793</v>
      </c>
      <c r="E691" s="79">
        <v>240</v>
      </c>
      <c r="F691" s="194">
        <f t="shared" si="2"/>
        <v>110.9</v>
      </c>
      <c r="J691" s="52"/>
      <c r="K691" s="52"/>
    </row>
    <row r="692" spans="1:11" s="85" customFormat="1" x14ac:dyDescent="0.2">
      <c r="A692" s="106" t="s">
        <v>681</v>
      </c>
      <c r="B692" s="79" t="s">
        <v>414</v>
      </c>
      <c r="C692" s="82" t="s">
        <v>258</v>
      </c>
      <c r="D692" s="82" t="s">
        <v>793</v>
      </c>
      <c r="E692" s="79">
        <v>244</v>
      </c>
      <c r="F692" s="194">
        <f>'Пр 6 вед'!G728</f>
        <v>110.9</v>
      </c>
      <c r="J692" s="52"/>
      <c r="K692" s="52"/>
    </row>
    <row r="693" spans="1:11" s="85" customFormat="1" ht="22.5" x14ac:dyDescent="0.2">
      <c r="A693" s="325" t="s">
        <v>796</v>
      </c>
      <c r="B693" s="79" t="s">
        <v>414</v>
      </c>
      <c r="C693" s="82" t="s">
        <v>258</v>
      </c>
      <c r="D693" s="82" t="s">
        <v>794</v>
      </c>
      <c r="E693" s="79"/>
      <c r="F693" s="194">
        <f>F694</f>
        <v>29.6</v>
      </c>
      <c r="J693" s="52"/>
      <c r="K693" s="52"/>
    </row>
    <row r="694" spans="1:11" s="85" customFormat="1" x14ac:dyDescent="0.2">
      <c r="A694" s="78" t="s">
        <v>507</v>
      </c>
      <c r="B694" s="79" t="s">
        <v>414</v>
      </c>
      <c r="C694" s="82" t="s">
        <v>258</v>
      </c>
      <c r="D694" s="82" t="s">
        <v>794</v>
      </c>
      <c r="E694" s="79">
        <v>200</v>
      </c>
      <c r="F694" s="194">
        <f t="shared" si="2"/>
        <v>29.6</v>
      </c>
      <c r="J694" s="52"/>
      <c r="K694" s="52"/>
    </row>
    <row r="695" spans="1:11" s="85" customFormat="1" ht="22.5" x14ac:dyDescent="0.2">
      <c r="A695" s="78" t="s">
        <v>135</v>
      </c>
      <c r="B695" s="79" t="s">
        <v>414</v>
      </c>
      <c r="C695" s="82" t="s">
        <v>258</v>
      </c>
      <c r="D695" s="82" t="s">
        <v>794</v>
      </c>
      <c r="E695" s="79">
        <v>240</v>
      </c>
      <c r="F695" s="194">
        <f t="shared" si="2"/>
        <v>29.6</v>
      </c>
      <c r="J695" s="52"/>
      <c r="K695" s="52"/>
    </row>
    <row r="696" spans="1:11" s="85" customFormat="1" x14ac:dyDescent="0.2">
      <c r="A696" s="106" t="s">
        <v>681</v>
      </c>
      <c r="B696" s="79" t="s">
        <v>414</v>
      </c>
      <c r="C696" s="82" t="s">
        <v>258</v>
      </c>
      <c r="D696" s="82" t="s">
        <v>794</v>
      </c>
      <c r="E696" s="79">
        <v>244</v>
      </c>
      <c r="F696" s="194">
        <f>'Пр 6 вед'!G732</f>
        <v>29.6</v>
      </c>
      <c r="J696" s="52"/>
      <c r="K696" s="52"/>
    </row>
    <row r="697" spans="1:11" s="85" customFormat="1" x14ac:dyDescent="0.2">
      <c r="A697" s="322" t="s">
        <v>797</v>
      </c>
      <c r="B697" s="79" t="s">
        <v>414</v>
      </c>
      <c r="C697" s="82" t="s">
        <v>258</v>
      </c>
      <c r="D697" s="82" t="s">
        <v>896</v>
      </c>
      <c r="E697" s="79"/>
      <c r="F697" s="194">
        <f>F699</f>
        <v>500</v>
      </c>
      <c r="J697" s="52"/>
      <c r="K697" s="52"/>
    </row>
    <row r="698" spans="1:11" s="85" customFormat="1" x14ac:dyDescent="0.2">
      <c r="A698" s="322" t="s">
        <v>805</v>
      </c>
      <c r="B698" s="79" t="s">
        <v>414</v>
      </c>
      <c r="C698" s="82" t="s">
        <v>258</v>
      </c>
      <c r="D698" s="82" t="s">
        <v>897</v>
      </c>
      <c r="E698" s="79"/>
      <c r="F698" s="194"/>
      <c r="J698" s="52"/>
      <c r="K698" s="52"/>
    </row>
    <row r="699" spans="1:11" s="85" customFormat="1" x14ac:dyDescent="0.2">
      <c r="A699" s="78" t="s">
        <v>507</v>
      </c>
      <c r="B699" s="79" t="s">
        <v>414</v>
      </c>
      <c r="C699" s="82" t="s">
        <v>258</v>
      </c>
      <c r="D699" s="82" t="s">
        <v>897</v>
      </c>
      <c r="E699" s="79">
        <v>200</v>
      </c>
      <c r="F699" s="194">
        <f t="shared" ref="F699:F700" si="3">F700</f>
        <v>500</v>
      </c>
      <c r="J699" s="52"/>
      <c r="K699" s="52"/>
    </row>
    <row r="700" spans="1:11" s="85" customFormat="1" ht="22.5" x14ac:dyDescent="0.2">
      <c r="A700" s="78" t="s">
        <v>135</v>
      </c>
      <c r="B700" s="79" t="s">
        <v>414</v>
      </c>
      <c r="C700" s="82" t="s">
        <v>258</v>
      </c>
      <c r="D700" s="82" t="s">
        <v>897</v>
      </c>
      <c r="E700" s="79">
        <v>240</v>
      </c>
      <c r="F700" s="194">
        <f t="shared" si="3"/>
        <v>500</v>
      </c>
      <c r="J700" s="52"/>
      <c r="K700" s="52"/>
    </row>
    <row r="701" spans="1:11" s="85" customFormat="1" x14ac:dyDescent="0.2">
      <c r="A701" s="106" t="s">
        <v>681</v>
      </c>
      <c r="B701" s="79" t="s">
        <v>414</v>
      </c>
      <c r="C701" s="82" t="s">
        <v>258</v>
      </c>
      <c r="D701" s="82" t="s">
        <v>897</v>
      </c>
      <c r="E701" s="79">
        <v>244</v>
      </c>
      <c r="F701" s="194">
        <f>'Пр 6 вед'!G737</f>
        <v>500</v>
      </c>
      <c r="J701" s="52"/>
      <c r="K701" s="52"/>
    </row>
    <row r="702" spans="1:11" x14ac:dyDescent="0.2">
      <c r="A702" s="93" t="s">
        <v>419</v>
      </c>
      <c r="B702" s="92">
        <v>12</v>
      </c>
      <c r="C702" s="94"/>
      <c r="D702" s="94"/>
      <c r="E702" s="92"/>
      <c r="F702" s="193">
        <f t="shared" ref="F702:F705" si="4">F703</f>
        <v>100</v>
      </c>
      <c r="I702" s="118"/>
    </row>
    <row r="703" spans="1:11" x14ac:dyDescent="0.2">
      <c r="A703" s="93" t="s">
        <v>420</v>
      </c>
      <c r="B703" s="92">
        <v>12</v>
      </c>
      <c r="C703" s="94" t="s">
        <v>233</v>
      </c>
      <c r="D703" s="94"/>
      <c r="E703" s="92"/>
      <c r="F703" s="193">
        <f t="shared" si="4"/>
        <v>100</v>
      </c>
    </row>
    <row r="704" spans="1:11" s="287" customFormat="1" x14ac:dyDescent="0.2">
      <c r="A704" s="95" t="s">
        <v>766</v>
      </c>
      <c r="B704" s="97">
        <v>12</v>
      </c>
      <c r="C704" s="99" t="s">
        <v>233</v>
      </c>
      <c r="D704" s="99" t="s">
        <v>774</v>
      </c>
      <c r="E704" s="97"/>
      <c r="F704" s="195">
        <f>F705+F708</f>
        <v>100</v>
      </c>
      <c r="G704" s="286"/>
      <c r="H704" s="286"/>
      <c r="I704" s="286"/>
    </row>
    <row r="705" spans="1:9" x14ac:dyDescent="0.2">
      <c r="A705" s="78" t="s">
        <v>507</v>
      </c>
      <c r="B705" s="79">
        <v>12</v>
      </c>
      <c r="C705" s="82" t="s">
        <v>233</v>
      </c>
      <c r="D705" s="99" t="s">
        <v>774</v>
      </c>
      <c r="E705" s="79">
        <v>200</v>
      </c>
      <c r="F705" s="194">
        <f t="shared" si="4"/>
        <v>66</v>
      </c>
    </row>
    <row r="706" spans="1:9" ht="22.5" x14ac:dyDescent="0.2">
      <c r="A706" s="78" t="s">
        <v>135</v>
      </c>
      <c r="B706" s="79">
        <v>12</v>
      </c>
      <c r="C706" s="82" t="s">
        <v>233</v>
      </c>
      <c r="D706" s="99" t="s">
        <v>774</v>
      </c>
      <c r="E706" s="79">
        <v>240</v>
      </c>
      <c r="F706" s="194">
        <f>F707</f>
        <v>66</v>
      </c>
    </row>
    <row r="707" spans="1:9" x14ac:dyDescent="0.2">
      <c r="A707" s="106" t="s">
        <v>681</v>
      </c>
      <c r="B707" s="79">
        <v>12</v>
      </c>
      <c r="C707" s="82" t="s">
        <v>233</v>
      </c>
      <c r="D707" s="99" t="s">
        <v>774</v>
      </c>
      <c r="E707" s="79">
        <v>244</v>
      </c>
      <c r="F707" s="194">
        <f>'Пр 6 вед'!G94</f>
        <v>66</v>
      </c>
    </row>
    <row r="708" spans="1:9" x14ac:dyDescent="0.2">
      <c r="A708" s="78" t="s">
        <v>507</v>
      </c>
      <c r="B708" s="79">
        <v>12</v>
      </c>
      <c r="C708" s="82" t="s">
        <v>233</v>
      </c>
      <c r="D708" s="99" t="s">
        <v>775</v>
      </c>
      <c r="E708" s="79" t="s">
        <v>134</v>
      </c>
      <c r="F708" s="183">
        <f>SUM(F709)</f>
        <v>34</v>
      </c>
    </row>
    <row r="709" spans="1:9" ht="22.5" x14ac:dyDescent="0.2">
      <c r="A709" s="78" t="s">
        <v>135</v>
      </c>
      <c r="B709" s="79">
        <v>12</v>
      </c>
      <c r="C709" s="82" t="s">
        <v>233</v>
      </c>
      <c r="D709" s="99" t="s">
        <v>775</v>
      </c>
      <c r="E709" s="79" t="s">
        <v>136</v>
      </c>
      <c r="F709" s="183">
        <f>F711+F710</f>
        <v>34</v>
      </c>
    </row>
    <row r="710" spans="1:9" ht="22.5" x14ac:dyDescent="0.2">
      <c r="A710" s="106" t="s">
        <v>152</v>
      </c>
      <c r="B710" s="79">
        <v>12</v>
      </c>
      <c r="C710" s="82" t="s">
        <v>233</v>
      </c>
      <c r="D710" s="99" t="s">
        <v>775</v>
      </c>
      <c r="E710" s="79">
        <v>242</v>
      </c>
      <c r="F710" s="194">
        <f>'Пр 6 вед'!G97</f>
        <v>24</v>
      </c>
    </row>
    <row r="711" spans="1:9" x14ac:dyDescent="0.2">
      <c r="A711" s="106" t="s">
        <v>681</v>
      </c>
      <c r="B711" s="79">
        <v>12</v>
      </c>
      <c r="C711" s="82" t="s">
        <v>233</v>
      </c>
      <c r="D711" s="99" t="s">
        <v>775</v>
      </c>
      <c r="E711" s="79" t="s">
        <v>138</v>
      </c>
      <c r="F711" s="194">
        <f>'Пр 6 вед'!G98</f>
        <v>10</v>
      </c>
    </row>
    <row r="712" spans="1:9" ht="21" hidden="1" x14ac:dyDescent="0.2">
      <c r="A712" s="93" t="s">
        <v>310</v>
      </c>
      <c r="B712" s="92">
        <v>13</v>
      </c>
      <c r="C712" s="94"/>
      <c r="D712" s="94"/>
      <c r="E712" s="92"/>
      <c r="F712" s="193">
        <f t="shared" ref="F712:F717" si="5">F713</f>
        <v>0</v>
      </c>
    </row>
    <row r="713" spans="1:9" hidden="1" x14ac:dyDescent="0.2">
      <c r="A713" s="93" t="s">
        <v>311</v>
      </c>
      <c r="B713" s="92">
        <v>13</v>
      </c>
      <c r="C713" s="94" t="s">
        <v>112</v>
      </c>
      <c r="D713" s="94"/>
      <c r="E713" s="92"/>
      <c r="F713" s="193">
        <f t="shared" si="5"/>
        <v>0</v>
      </c>
    </row>
    <row r="714" spans="1:9" ht="22.5" hidden="1" x14ac:dyDescent="0.2">
      <c r="A714" s="78" t="s">
        <v>701</v>
      </c>
      <c r="B714" s="79">
        <v>13</v>
      </c>
      <c r="C714" s="82" t="s">
        <v>112</v>
      </c>
      <c r="D714" s="82" t="s">
        <v>292</v>
      </c>
      <c r="E714" s="79"/>
      <c r="F714" s="194">
        <f t="shared" si="5"/>
        <v>0</v>
      </c>
    </row>
    <row r="715" spans="1:9" s="59" customFormat="1" ht="11.25" hidden="1" x14ac:dyDescent="0.2">
      <c r="A715" s="78" t="s">
        <v>312</v>
      </c>
      <c r="B715" s="79">
        <v>13</v>
      </c>
      <c r="C715" s="82" t="s">
        <v>112</v>
      </c>
      <c r="D715" s="82" t="s">
        <v>313</v>
      </c>
      <c r="E715" s="79"/>
      <c r="F715" s="194">
        <f t="shared" si="5"/>
        <v>0</v>
      </c>
      <c r="G715" s="84"/>
      <c r="H715" s="84"/>
      <c r="I715" s="84"/>
    </row>
    <row r="716" spans="1:9" ht="45" hidden="1" x14ac:dyDescent="0.2">
      <c r="A716" s="78" t="s">
        <v>314</v>
      </c>
      <c r="B716" s="79">
        <v>13</v>
      </c>
      <c r="C716" s="82" t="s">
        <v>112</v>
      </c>
      <c r="D716" s="82" t="s">
        <v>315</v>
      </c>
      <c r="E716" s="79"/>
      <c r="F716" s="194">
        <f t="shared" si="5"/>
        <v>0</v>
      </c>
    </row>
    <row r="717" spans="1:9" hidden="1" x14ac:dyDescent="0.2">
      <c r="A717" s="78" t="s">
        <v>508</v>
      </c>
      <c r="B717" s="79">
        <v>13</v>
      </c>
      <c r="C717" s="82" t="s">
        <v>112</v>
      </c>
      <c r="D717" s="82" t="s">
        <v>315</v>
      </c>
      <c r="E717" s="79">
        <v>700</v>
      </c>
      <c r="F717" s="194">
        <f t="shared" si="5"/>
        <v>0</v>
      </c>
    </row>
    <row r="718" spans="1:9" s="59" customFormat="1" ht="11.25" hidden="1" x14ac:dyDescent="0.2">
      <c r="A718" s="78" t="s">
        <v>316</v>
      </c>
      <c r="B718" s="79">
        <v>13</v>
      </c>
      <c r="C718" s="82" t="s">
        <v>112</v>
      </c>
      <c r="D718" s="82" t="s">
        <v>315</v>
      </c>
      <c r="E718" s="79">
        <v>730</v>
      </c>
      <c r="F718" s="194"/>
      <c r="G718" s="84"/>
      <c r="H718" s="84"/>
      <c r="I718" s="84"/>
    </row>
    <row r="719" spans="1:9" s="59" customFormat="1" ht="21" x14ac:dyDescent="0.2">
      <c r="A719" s="107" t="s">
        <v>317</v>
      </c>
      <c r="B719" s="92" t="s">
        <v>318</v>
      </c>
      <c r="C719" s="94" t="s">
        <v>163</v>
      </c>
      <c r="D719" s="94" t="s">
        <v>164</v>
      </c>
      <c r="E719" s="92" t="s">
        <v>165</v>
      </c>
      <c r="F719" s="181">
        <f>F720+F730+F726</f>
        <v>20819.7</v>
      </c>
      <c r="G719" s="84"/>
      <c r="H719" s="84"/>
      <c r="I719" s="84"/>
    </row>
    <row r="720" spans="1:9" s="59" customFormat="1" ht="21" x14ac:dyDescent="0.2">
      <c r="A720" s="93" t="s">
        <v>319</v>
      </c>
      <c r="B720" s="92" t="s">
        <v>318</v>
      </c>
      <c r="C720" s="94" t="s">
        <v>112</v>
      </c>
      <c r="D720" s="94" t="s">
        <v>164</v>
      </c>
      <c r="E720" s="92" t="s">
        <v>165</v>
      </c>
      <c r="F720" s="181">
        <f>F721</f>
        <v>19404.2</v>
      </c>
      <c r="G720" s="84"/>
      <c r="H720" s="84"/>
      <c r="I720" s="84"/>
    </row>
    <row r="721" spans="1:11" s="59" customFormat="1" ht="11.25" x14ac:dyDescent="0.2">
      <c r="A721" s="78" t="s">
        <v>320</v>
      </c>
      <c r="B721" s="79" t="s">
        <v>318</v>
      </c>
      <c r="C721" s="82" t="s">
        <v>112</v>
      </c>
      <c r="D721" s="82" t="s">
        <v>321</v>
      </c>
      <c r="E721" s="79" t="s">
        <v>165</v>
      </c>
      <c r="F721" s="183">
        <f>F722</f>
        <v>19404.2</v>
      </c>
      <c r="G721" s="84"/>
      <c r="H721" s="84"/>
      <c r="I721" s="84"/>
    </row>
    <row r="722" spans="1:11" s="59" customFormat="1" ht="29.25" customHeight="1" x14ac:dyDescent="0.2">
      <c r="A722" s="78" t="s">
        <v>322</v>
      </c>
      <c r="B722" s="79" t="s">
        <v>318</v>
      </c>
      <c r="C722" s="82" t="s">
        <v>112</v>
      </c>
      <c r="D722" s="82" t="s">
        <v>323</v>
      </c>
      <c r="E722" s="79" t="s">
        <v>165</v>
      </c>
      <c r="F722" s="183">
        <f>F723</f>
        <v>19404.2</v>
      </c>
      <c r="G722" s="84"/>
      <c r="H722" s="84"/>
      <c r="I722" s="84"/>
    </row>
    <row r="723" spans="1:11" s="59" customFormat="1" ht="11.25" x14ac:dyDescent="0.2">
      <c r="A723" s="78" t="s">
        <v>303</v>
      </c>
      <c r="B723" s="79" t="s">
        <v>318</v>
      </c>
      <c r="C723" s="82" t="s">
        <v>112</v>
      </c>
      <c r="D723" s="82" t="s">
        <v>323</v>
      </c>
      <c r="E723" s="79" t="s">
        <v>308</v>
      </c>
      <c r="F723" s="183">
        <f>F724</f>
        <v>19404.2</v>
      </c>
      <c r="G723" s="84"/>
      <c r="H723" s="84"/>
      <c r="I723" s="84"/>
    </row>
    <row r="724" spans="1:11" s="59" customFormat="1" ht="11.25" x14ac:dyDescent="0.2">
      <c r="A724" s="78" t="s">
        <v>324</v>
      </c>
      <c r="B724" s="79" t="s">
        <v>318</v>
      </c>
      <c r="C724" s="82" t="s">
        <v>112</v>
      </c>
      <c r="D724" s="82" t="s">
        <v>323</v>
      </c>
      <c r="E724" s="79" t="s">
        <v>325</v>
      </c>
      <c r="F724" s="183">
        <f>F725</f>
        <v>19404.2</v>
      </c>
      <c r="G724" s="84"/>
      <c r="H724" s="84"/>
      <c r="I724" s="84"/>
    </row>
    <row r="725" spans="1:11" s="85" customFormat="1" ht="15.75" customHeight="1" x14ac:dyDescent="0.2">
      <c r="A725" s="106" t="s">
        <v>326</v>
      </c>
      <c r="B725" s="79" t="s">
        <v>318</v>
      </c>
      <c r="C725" s="82" t="s">
        <v>112</v>
      </c>
      <c r="D725" s="82" t="s">
        <v>323</v>
      </c>
      <c r="E725" s="79" t="s">
        <v>327</v>
      </c>
      <c r="F725" s="183">
        <f>'Пр 6 вед'!G433</f>
        <v>19404.2</v>
      </c>
      <c r="J725" s="52"/>
      <c r="K725" s="52"/>
    </row>
    <row r="726" spans="1:11" s="85" customFormat="1" x14ac:dyDescent="0.2">
      <c r="A726" s="93" t="s">
        <v>328</v>
      </c>
      <c r="B726" s="92" t="s">
        <v>318</v>
      </c>
      <c r="C726" s="94" t="s">
        <v>233</v>
      </c>
      <c r="D726" s="94"/>
      <c r="E726" s="92"/>
      <c r="F726" s="181">
        <f>F727</f>
        <v>1265.5</v>
      </c>
      <c r="J726" s="52"/>
      <c r="K726" s="52"/>
    </row>
    <row r="727" spans="1:11" s="85" customFormat="1" x14ac:dyDescent="0.2">
      <c r="A727" s="78" t="s">
        <v>303</v>
      </c>
      <c r="B727" s="79" t="s">
        <v>318</v>
      </c>
      <c r="C727" s="82" t="s">
        <v>233</v>
      </c>
      <c r="D727" s="82" t="s">
        <v>321</v>
      </c>
      <c r="E727" s="79" t="s">
        <v>308</v>
      </c>
      <c r="F727" s="183">
        <f>F728</f>
        <v>1265.5</v>
      </c>
      <c r="J727" s="52"/>
      <c r="K727" s="52"/>
    </row>
    <row r="728" spans="1:11" s="85" customFormat="1" x14ac:dyDescent="0.2">
      <c r="A728" s="78" t="s">
        <v>324</v>
      </c>
      <c r="B728" s="79" t="s">
        <v>318</v>
      </c>
      <c r="C728" s="82" t="s">
        <v>233</v>
      </c>
      <c r="D728" s="82" t="s">
        <v>329</v>
      </c>
      <c r="E728" s="79" t="s">
        <v>325</v>
      </c>
      <c r="F728" s="183">
        <f>F729</f>
        <v>1265.5</v>
      </c>
      <c r="J728" s="52"/>
      <c r="K728" s="52"/>
    </row>
    <row r="729" spans="1:11" s="85" customFormat="1" x14ac:dyDescent="0.2">
      <c r="A729" s="106" t="s">
        <v>328</v>
      </c>
      <c r="B729" s="79" t="s">
        <v>318</v>
      </c>
      <c r="C729" s="82" t="s">
        <v>233</v>
      </c>
      <c r="D729" s="82" t="s">
        <v>329</v>
      </c>
      <c r="E729" s="79">
        <v>512</v>
      </c>
      <c r="F729" s="183">
        <f>'Пр 6 вед'!G437</f>
        <v>1265.5</v>
      </c>
      <c r="J729" s="52"/>
      <c r="K729" s="52"/>
    </row>
    <row r="730" spans="1:11" s="85" customFormat="1" x14ac:dyDescent="0.2">
      <c r="A730" s="93" t="s">
        <v>330</v>
      </c>
      <c r="B730" s="92">
        <v>14</v>
      </c>
      <c r="C730" s="94" t="s">
        <v>169</v>
      </c>
      <c r="D730" s="94"/>
      <c r="E730" s="92"/>
      <c r="F730" s="181">
        <f t="shared" ref="F730:F733" si="6">+F731</f>
        <v>150</v>
      </c>
      <c r="J730" s="52"/>
      <c r="K730" s="52"/>
    </row>
    <row r="731" spans="1:11" s="85" customFormat="1" x14ac:dyDescent="0.2">
      <c r="A731" s="78" t="s">
        <v>303</v>
      </c>
      <c r="B731" s="79" t="s">
        <v>318</v>
      </c>
      <c r="C731" s="79" t="s">
        <v>169</v>
      </c>
      <c r="D731" s="82" t="s">
        <v>321</v>
      </c>
      <c r="E731" s="79" t="s">
        <v>165</v>
      </c>
      <c r="F731" s="183">
        <f t="shared" si="6"/>
        <v>150</v>
      </c>
      <c r="J731" s="52"/>
      <c r="K731" s="52"/>
    </row>
    <row r="732" spans="1:11" s="85" customFormat="1" ht="33.75" x14ac:dyDescent="0.2">
      <c r="A732" s="78" t="s">
        <v>331</v>
      </c>
      <c r="B732" s="79" t="s">
        <v>318</v>
      </c>
      <c r="C732" s="79" t="s">
        <v>169</v>
      </c>
      <c r="D732" s="82" t="s">
        <v>332</v>
      </c>
      <c r="E732" s="79" t="s">
        <v>165</v>
      </c>
      <c r="F732" s="183">
        <f t="shared" si="6"/>
        <v>150</v>
      </c>
      <c r="J732" s="52"/>
      <c r="K732" s="52"/>
    </row>
    <row r="733" spans="1:11" s="85" customFormat="1" ht="51.75" customHeight="1" x14ac:dyDescent="0.2">
      <c r="A733" s="78" t="s">
        <v>333</v>
      </c>
      <c r="B733" s="79" t="s">
        <v>318</v>
      </c>
      <c r="C733" s="79" t="s">
        <v>169</v>
      </c>
      <c r="D733" s="82" t="s">
        <v>332</v>
      </c>
      <c r="E733" s="79" t="s">
        <v>165</v>
      </c>
      <c r="F733" s="183">
        <f t="shared" si="6"/>
        <v>150</v>
      </c>
      <c r="J733" s="52"/>
      <c r="K733" s="52"/>
    </row>
    <row r="734" spans="1:11" s="85" customFormat="1" x14ac:dyDescent="0.2">
      <c r="A734" s="78" t="s">
        <v>303</v>
      </c>
      <c r="B734" s="79" t="s">
        <v>318</v>
      </c>
      <c r="C734" s="79" t="s">
        <v>169</v>
      </c>
      <c r="D734" s="82" t="s">
        <v>332</v>
      </c>
      <c r="E734" s="79" t="s">
        <v>308</v>
      </c>
      <c r="F734" s="183">
        <f>F735</f>
        <v>150</v>
      </c>
      <c r="J734" s="52"/>
      <c r="K734" s="52"/>
    </row>
    <row r="735" spans="1:11" s="85" customFormat="1" x14ac:dyDescent="0.2">
      <c r="A735" s="106" t="s">
        <v>83</v>
      </c>
      <c r="B735" s="79" t="s">
        <v>318</v>
      </c>
      <c r="C735" s="79" t="s">
        <v>169</v>
      </c>
      <c r="D735" s="82" t="s">
        <v>332</v>
      </c>
      <c r="E735" s="79">
        <v>540</v>
      </c>
      <c r="F735" s="183">
        <f>'Пр 6 вед'!G443</f>
        <v>150</v>
      </c>
      <c r="J735" s="52"/>
      <c r="K735" s="52"/>
    </row>
    <row r="738" spans="1:9" s="59" customFormat="1" ht="11.25" x14ac:dyDescent="0.2">
      <c r="A738" s="55"/>
      <c r="B738" s="60"/>
      <c r="C738" s="56"/>
      <c r="D738" s="56"/>
      <c r="E738" s="60"/>
      <c r="F738" s="53"/>
      <c r="G738" s="84"/>
      <c r="H738" s="84"/>
      <c r="I738" s="84"/>
    </row>
    <row r="739" spans="1:9" s="59" customFormat="1" ht="11.25" x14ac:dyDescent="0.2">
      <c r="A739" s="55"/>
      <c r="B739" s="60"/>
      <c r="C739" s="56"/>
      <c r="D739" s="56"/>
      <c r="E739" s="60"/>
      <c r="F739" s="53"/>
      <c r="G739" s="84"/>
      <c r="H739" s="84"/>
      <c r="I739" s="84"/>
    </row>
    <row r="740" spans="1:9" s="59" customFormat="1" ht="11.25" x14ac:dyDescent="0.2">
      <c r="A740" s="55"/>
      <c r="B740" s="60"/>
      <c r="C740" s="56"/>
      <c r="D740" s="56"/>
      <c r="E740" s="60"/>
      <c r="F740" s="53"/>
      <c r="G740" s="84"/>
      <c r="H740" s="84"/>
      <c r="I740" s="84"/>
    </row>
    <row r="745" spans="1:9" s="59" customFormat="1" ht="11.25" x14ac:dyDescent="0.2">
      <c r="A745" s="55"/>
      <c r="B745" s="60"/>
      <c r="C745" s="56"/>
      <c r="D745" s="56"/>
      <c r="E745" s="60"/>
      <c r="F745" s="53"/>
      <c r="G745" s="84"/>
      <c r="H745" s="84"/>
      <c r="I745" s="84"/>
    </row>
    <row r="746" spans="1:9" s="59" customFormat="1" ht="11.25" x14ac:dyDescent="0.2">
      <c r="A746" s="55"/>
      <c r="B746" s="60"/>
      <c r="C746" s="56"/>
      <c r="D746" s="56"/>
      <c r="E746" s="60"/>
      <c r="F746" s="53"/>
      <c r="G746" s="84"/>
      <c r="H746" s="84"/>
      <c r="I746" s="84"/>
    </row>
    <row r="747" spans="1:9" s="59" customFormat="1" ht="11.25" x14ac:dyDescent="0.2">
      <c r="A747" s="55"/>
      <c r="B747" s="60"/>
      <c r="C747" s="56"/>
      <c r="D747" s="56"/>
      <c r="E747" s="60"/>
      <c r="F747" s="53"/>
      <c r="G747" s="84"/>
      <c r="H747" s="84"/>
      <c r="I747" s="84"/>
    </row>
    <row r="748" spans="1:9" s="59" customFormat="1" ht="11.25" x14ac:dyDescent="0.2">
      <c r="A748" s="55"/>
      <c r="B748" s="60"/>
      <c r="C748" s="56"/>
      <c r="D748" s="56"/>
      <c r="E748" s="60"/>
      <c r="F748" s="53"/>
      <c r="G748" s="84"/>
      <c r="H748" s="84"/>
      <c r="I748" s="84"/>
    </row>
  </sheetData>
  <autoFilter ref="B11:E735"/>
  <mergeCells count="9">
    <mergeCell ref="A6:G6"/>
    <mergeCell ref="A7:G7"/>
    <mergeCell ref="A8:G8"/>
    <mergeCell ref="A9:E9"/>
    <mergeCell ref="A1:G1"/>
    <mergeCell ref="A2:G2"/>
    <mergeCell ref="A3:G3"/>
    <mergeCell ref="A4:G4"/>
    <mergeCell ref="A5:G5"/>
  </mergeCells>
  <hyperlinks>
    <hyperlink ref="A242" r:id="rId1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</hyperlinks>
  <pageMargins left="0.7" right="0.7" top="0.75" bottom="0.75" header="0.3" footer="0.3"/>
  <pageSetup paperSize="9" scale="7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93"/>
  <sheetViews>
    <sheetView zoomScaleNormal="100" zoomScaleSheetLayoutView="98" workbookViewId="0">
      <selection activeCell="J25" sqref="J25"/>
    </sheetView>
  </sheetViews>
  <sheetFormatPr defaultRowHeight="12.75" x14ac:dyDescent="0.2"/>
  <cols>
    <col min="1" max="1" width="57.140625" style="55" customWidth="1"/>
    <col min="2" max="2" width="4.7109375" style="56" customWidth="1"/>
    <col min="3" max="3" width="5.28515625" style="60" customWidth="1"/>
    <col min="4" max="4" width="3.7109375" style="56" customWidth="1"/>
    <col min="5" max="5" width="13.5703125" style="56" customWidth="1"/>
    <col min="6" max="6" width="7.42578125" style="60" bestFit="1" customWidth="1"/>
    <col min="7" max="7" width="10.28515625" style="53" bestFit="1" customWidth="1"/>
    <col min="8" max="10" width="9.140625" style="85"/>
    <col min="11" max="253" width="9.140625" style="52"/>
    <col min="254" max="254" width="57.140625" style="52" customWidth="1"/>
    <col min="255" max="255" width="4.7109375" style="52" customWidth="1"/>
    <col min="256" max="256" width="5.28515625" style="52" customWidth="1"/>
    <col min="257" max="257" width="3.7109375" style="52" customWidth="1"/>
    <col min="258" max="258" width="13.5703125" style="52" customWidth="1"/>
    <col min="259" max="259" width="7.42578125" style="52" bestFit="1" customWidth="1"/>
    <col min="260" max="260" width="10.28515625" style="52" bestFit="1" customWidth="1"/>
    <col min="261" max="261" width="8.28515625" style="52" customWidth="1"/>
    <col min="262" max="262" width="9.42578125" style="52" bestFit="1" customWidth="1"/>
    <col min="263" max="509" width="9.140625" style="52"/>
    <col min="510" max="510" width="57.140625" style="52" customWidth="1"/>
    <col min="511" max="511" width="4.7109375" style="52" customWidth="1"/>
    <col min="512" max="512" width="5.28515625" style="52" customWidth="1"/>
    <col min="513" max="513" width="3.7109375" style="52" customWidth="1"/>
    <col min="514" max="514" width="13.5703125" style="52" customWidth="1"/>
    <col min="515" max="515" width="7.42578125" style="52" bestFit="1" customWidth="1"/>
    <col min="516" max="516" width="10.28515625" style="52" bestFit="1" customWidth="1"/>
    <col min="517" max="517" width="8.28515625" style="52" customWidth="1"/>
    <col min="518" max="518" width="9.42578125" style="52" bestFit="1" customWidth="1"/>
    <col min="519" max="765" width="9.140625" style="52"/>
    <col min="766" max="766" width="57.140625" style="52" customWidth="1"/>
    <col min="767" max="767" width="4.7109375" style="52" customWidth="1"/>
    <col min="768" max="768" width="5.28515625" style="52" customWidth="1"/>
    <col min="769" max="769" width="3.7109375" style="52" customWidth="1"/>
    <col min="770" max="770" width="13.5703125" style="52" customWidth="1"/>
    <col min="771" max="771" width="7.42578125" style="52" bestFit="1" customWidth="1"/>
    <col min="772" max="772" width="10.28515625" style="52" bestFit="1" customWidth="1"/>
    <col min="773" max="773" width="8.28515625" style="52" customWidth="1"/>
    <col min="774" max="774" width="9.42578125" style="52" bestFit="1" customWidth="1"/>
    <col min="775" max="1021" width="9.140625" style="52"/>
    <col min="1022" max="1022" width="57.140625" style="52" customWidth="1"/>
    <col min="1023" max="1023" width="4.7109375" style="52" customWidth="1"/>
    <col min="1024" max="1024" width="5.28515625" style="52" customWidth="1"/>
    <col min="1025" max="1025" width="3.7109375" style="52" customWidth="1"/>
    <col min="1026" max="1026" width="13.5703125" style="52" customWidth="1"/>
    <col min="1027" max="1027" width="7.42578125" style="52" bestFit="1" customWidth="1"/>
    <col min="1028" max="1028" width="10.28515625" style="52" bestFit="1" customWidth="1"/>
    <col min="1029" max="1029" width="8.28515625" style="52" customWidth="1"/>
    <col min="1030" max="1030" width="9.42578125" style="52" bestFit="1" customWidth="1"/>
    <col min="1031" max="1277" width="9.140625" style="52"/>
    <col min="1278" max="1278" width="57.140625" style="52" customWidth="1"/>
    <col min="1279" max="1279" width="4.7109375" style="52" customWidth="1"/>
    <col min="1280" max="1280" width="5.28515625" style="52" customWidth="1"/>
    <col min="1281" max="1281" width="3.7109375" style="52" customWidth="1"/>
    <col min="1282" max="1282" width="13.5703125" style="52" customWidth="1"/>
    <col min="1283" max="1283" width="7.42578125" style="52" bestFit="1" customWidth="1"/>
    <col min="1284" max="1284" width="10.28515625" style="52" bestFit="1" customWidth="1"/>
    <col min="1285" max="1285" width="8.28515625" style="52" customWidth="1"/>
    <col min="1286" max="1286" width="9.42578125" style="52" bestFit="1" customWidth="1"/>
    <col min="1287" max="1533" width="9.140625" style="52"/>
    <col min="1534" max="1534" width="57.140625" style="52" customWidth="1"/>
    <col min="1535" max="1535" width="4.7109375" style="52" customWidth="1"/>
    <col min="1536" max="1536" width="5.28515625" style="52" customWidth="1"/>
    <col min="1537" max="1537" width="3.7109375" style="52" customWidth="1"/>
    <col min="1538" max="1538" width="13.5703125" style="52" customWidth="1"/>
    <col min="1539" max="1539" width="7.42578125" style="52" bestFit="1" customWidth="1"/>
    <col min="1540" max="1540" width="10.28515625" style="52" bestFit="1" customWidth="1"/>
    <col min="1541" max="1541" width="8.28515625" style="52" customWidth="1"/>
    <col min="1542" max="1542" width="9.42578125" style="52" bestFit="1" customWidth="1"/>
    <col min="1543" max="1789" width="9.140625" style="52"/>
    <col min="1790" max="1790" width="57.140625" style="52" customWidth="1"/>
    <col min="1791" max="1791" width="4.7109375" style="52" customWidth="1"/>
    <col min="1792" max="1792" width="5.28515625" style="52" customWidth="1"/>
    <col min="1793" max="1793" width="3.7109375" style="52" customWidth="1"/>
    <col min="1794" max="1794" width="13.5703125" style="52" customWidth="1"/>
    <col min="1795" max="1795" width="7.42578125" style="52" bestFit="1" customWidth="1"/>
    <col min="1796" max="1796" width="10.28515625" style="52" bestFit="1" customWidth="1"/>
    <col min="1797" max="1797" width="8.28515625" style="52" customWidth="1"/>
    <col min="1798" max="1798" width="9.42578125" style="52" bestFit="1" customWidth="1"/>
    <col min="1799" max="2045" width="9.140625" style="52"/>
    <col min="2046" max="2046" width="57.140625" style="52" customWidth="1"/>
    <col min="2047" max="2047" width="4.7109375" style="52" customWidth="1"/>
    <col min="2048" max="2048" width="5.28515625" style="52" customWidth="1"/>
    <col min="2049" max="2049" width="3.7109375" style="52" customWidth="1"/>
    <col min="2050" max="2050" width="13.5703125" style="52" customWidth="1"/>
    <col min="2051" max="2051" width="7.42578125" style="52" bestFit="1" customWidth="1"/>
    <col min="2052" max="2052" width="10.28515625" style="52" bestFit="1" customWidth="1"/>
    <col min="2053" max="2053" width="8.28515625" style="52" customWidth="1"/>
    <col min="2054" max="2054" width="9.42578125" style="52" bestFit="1" customWidth="1"/>
    <col min="2055" max="2301" width="9.140625" style="52"/>
    <col min="2302" max="2302" width="57.140625" style="52" customWidth="1"/>
    <col min="2303" max="2303" width="4.7109375" style="52" customWidth="1"/>
    <col min="2304" max="2304" width="5.28515625" style="52" customWidth="1"/>
    <col min="2305" max="2305" width="3.7109375" style="52" customWidth="1"/>
    <col min="2306" max="2306" width="13.5703125" style="52" customWidth="1"/>
    <col min="2307" max="2307" width="7.42578125" style="52" bestFit="1" customWidth="1"/>
    <col min="2308" max="2308" width="10.28515625" style="52" bestFit="1" customWidth="1"/>
    <col min="2309" max="2309" width="8.28515625" style="52" customWidth="1"/>
    <col min="2310" max="2310" width="9.42578125" style="52" bestFit="1" customWidth="1"/>
    <col min="2311" max="2557" width="9.140625" style="52"/>
    <col min="2558" max="2558" width="57.140625" style="52" customWidth="1"/>
    <col min="2559" max="2559" width="4.7109375" style="52" customWidth="1"/>
    <col min="2560" max="2560" width="5.28515625" style="52" customWidth="1"/>
    <col min="2561" max="2561" width="3.7109375" style="52" customWidth="1"/>
    <col min="2562" max="2562" width="13.5703125" style="52" customWidth="1"/>
    <col min="2563" max="2563" width="7.42578125" style="52" bestFit="1" customWidth="1"/>
    <col min="2564" max="2564" width="10.28515625" style="52" bestFit="1" customWidth="1"/>
    <col min="2565" max="2565" width="8.28515625" style="52" customWidth="1"/>
    <col min="2566" max="2566" width="9.42578125" style="52" bestFit="1" customWidth="1"/>
    <col min="2567" max="2813" width="9.140625" style="52"/>
    <col min="2814" max="2814" width="57.140625" style="52" customWidth="1"/>
    <col min="2815" max="2815" width="4.7109375" style="52" customWidth="1"/>
    <col min="2816" max="2816" width="5.28515625" style="52" customWidth="1"/>
    <col min="2817" max="2817" width="3.7109375" style="52" customWidth="1"/>
    <col min="2818" max="2818" width="13.5703125" style="52" customWidth="1"/>
    <col min="2819" max="2819" width="7.42578125" style="52" bestFit="1" customWidth="1"/>
    <col min="2820" max="2820" width="10.28515625" style="52" bestFit="1" customWidth="1"/>
    <col min="2821" max="2821" width="8.28515625" style="52" customWidth="1"/>
    <col min="2822" max="2822" width="9.42578125" style="52" bestFit="1" customWidth="1"/>
    <col min="2823" max="3069" width="9.140625" style="52"/>
    <col min="3070" max="3070" width="57.140625" style="52" customWidth="1"/>
    <col min="3071" max="3071" width="4.7109375" style="52" customWidth="1"/>
    <col min="3072" max="3072" width="5.28515625" style="52" customWidth="1"/>
    <col min="3073" max="3073" width="3.7109375" style="52" customWidth="1"/>
    <col min="3074" max="3074" width="13.5703125" style="52" customWidth="1"/>
    <col min="3075" max="3075" width="7.42578125" style="52" bestFit="1" customWidth="1"/>
    <col min="3076" max="3076" width="10.28515625" style="52" bestFit="1" customWidth="1"/>
    <col min="3077" max="3077" width="8.28515625" style="52" customWidth="1"/>
    <col min="3078" max="3078" width="9.42578125" style="52" bestFit="1" customWidth="1"/>
    <col min="3079" max="3325" width="9.140625" style="52"/>
    <col min="3326" max="3326" width="57.140625" style="52" customWidth="1"/>
    <col min="3327" max="3327" width="4.7109375" style="52" customWidth="1"/>
    <col min="3328" max="3328" width="5.28515625" style="52" customWidth="1"/>
    <col min="3329" max="3329" width="3.7109375" style="52" customWidth="1"/>
    <col min="3330" max="3330" width="13.5703125" style="52" customWidth="1"/>
    <col min="3331" max="3331" width="7.42578125" style="52" bestFit="1" customWidth="1"/>
    <col min="3332" max="3332" width="10.28515625" style="52" bestFit="1" customWidth="1"/>
    <col min="3333" max="3333" width="8.28515625" style="52" customWidth="1"/>
    <col min="3334" max="3334" width="9.42578125" style="52" bestFit="1" customWidth="1"/>
    <col min="3335" max="3581" width="9.140625" style="52"/>
    <col min="3582" max="3582" width="57.140625" style="52" customWidth="1"/>
    <col min="3583" max="3583" width="4.7109375" style="52" customWidth="1"/>
    <col min="3584" max="3584" width="5.28515625" style="52" customWidth="1"/>
    <col min="3585" max="3585" width="3.7109375" style="52" customWidth="1"/>
    <col min="3586" max="3586" width="13.5703125" style="52" customWidth="1"/>
    <col min="3587" max="3587" width="7.42578125" style="52" bestFit="1" customWidth="1"/>
    <col min="3588" max="3588" width="10.28515625" style="52" bestFit="1" customWidth="1"/>
    <col min="3589" max="3589" width="8.28515625" style="52" customWidth="1"/>
    <col min="3590" max="3590" width="9.42578125" style="52" bestFit="1" customWidth="1"/>
    <col min="3591" max="3837" width="9.140625" style="52"/>
    <col min="3838" max="3838" width="57.140625" style="52" customWidth="1"/>
    <col min="3839" max="3839" width="4.7109375" style="52" customWidth="1"/>
    <col min="3840" max="3840" width="5.28515625" style="52" customWidth="1"/>
    <col min="3841" max="3841" width="3.7109375" style="52" customWidth="1"/>
    <col min="3842" max="3842" width="13.5703125" style="52" customWidth="1"/>
    <col min="3843" max="3843" width="7.42578125" style="52" bestFit="1" customWidth="1"/>
    <col min="3844" max="3844" width="10.28515625" style="52" bestFit="1" customWidth="1"/>
    <col min="3845" max="3845" width="8.28515625" style="52" customWidth="1"/>
    <col min="3846" max="3846" width="9.42578125" style="52" bestFit="1" customWidth="1"/>
    <col min="3847" max="4093" width="9.140625" style="52"/>
    <col min="4094" max="4094" width="57.140625" style="52" customWidth="1"/>
    <col min="4095" max="4095" width="4.7109375" style="52" customWidth="1"/>
    <col min="4096" max="4096" width="5.28515625" style="52" customWidth="1"/>
    <col min="4097" max="4097" width="3.7109375" style="52" customWidth="1"/>
    <col min="4098" max="4098" width="13.5703125" style="52" customWidth="1"/>
    <col min="4099" max="4099" width="7.42578125" style="52" bestFit="1" customWidth="1"/>
    <col min="4100" max="4100" width="10.28515625" style="52" bestFit="1" customWidth="1"/>
    <col min="4101" max="4101" width="8.28515625" style="52" customWidth="1"/>
    <col min="4102" max="4102" width="9.42578125" style="52" bestFit="1" customWidth="1"/>
    <col min="4103" max="4349" width="9.140625" style="52"/>
    <col min="4350" max="4350" width="57.140625" style="52" customWidth="1"/>
    <col min="4351" max="4351" width="4.7109375" style="52" customWidth="1"/>
    <col min="4352" max="4352" width="5.28515625" style="52" customWidth="1"/>
    <col min="4353" max="4353" width="3.7109375" style="52" customWidth="1"/>
    <col min="4354" max="4354" width="13.5703125" style="52" customWidth="1"/>
    <col min="4355" max="4355" width="7.42578125" style="52" bestFit="1" customWidth="1"/>
    <col min="4356" max="4356" width="10.28515625" style="52" bestFit="1" customWidth="1"/>
    <col min="4357" max="4357" width="8.28515625" style="52" customWidth="1"/>
    <col min="4358" max="4358" width="9.42578125" style="52" bestFit="1" customWidth="1"/>
    <col min="4359" max="4605" width="9.140625" style="52"/>
    <col min="4606" max="4606" width="57.140625" style="52" customWidth="1"/>
    <col min="4607" max="4607" width="4.7109375" style="52" customWidth="1"/>
    <col min="4608" max="4608" width="5.28515625" style="52" customWidth="1"/>
    <col min="4609" max="4609" width="3.7109375" style="52" customWidth="1"/>
    <col min="4610" max="4610" width="13.5703125" style="52" customWidth="1"/>
    <col min="4611" max="4611" width="7.42578125" style="52" bestFit="1" customWidth="1"/>
    <col min="4612" max="4612" width="10.28515625" style="52" bestFit="1" customWidth="1"/>
    <col min="4613" max="4613" width="8.28515625" style="52" customWidth="1"/>
    <col min="4614" max="4614" width="9.42578125" style="52" bestFit="1" customWidth="1"/>
    <col min="4615" max="4861" width="9.140625" style="52"/>
    <col min="4862" max="4862" width="57.140625" style="52" customWidth="1"/>
    <col min="4863" max="4863" width="4.7109375" style="52" customWidth="1"/>
    <col min="4864" max="4864" width="5.28515625" style="52" customWidth="1"/>
    <col min="4865" max="4865" width="3.7109375" style="52" customWidth="1"/>
    <col min="4866" max="4866" width="13.5703125" style="52" customWidth="1"/>
    <col min="4867" max="4867" width="7.42578125" style="52" bestFit="1" customWidth="1"/>
    <col min="4868" max="4868" width="10.28515625" style="52" bestFit="1" customWidth="1"/>
    <col min="4869" max="4869" width="8.28515625" style="52" customWidth="1"/>
    <col min="4870" max="4870" width="9.42578125" style="52" bestFit="1" customWidth="1"/>
    <col min="4871" max="5117" width="9.140625" style="52"/>
    <col min="5118" max="5118" width="57.140625" style="52" customWidth="1"/>
    <col min="5119" max="5119" width="4.7109375" style="52" customWidth="1"/>
    <col min="5120" max="5120" width="5.28515625" style="52" customWidth="1"/>
    <col min="5121" max="5121" width="3.7109375" style="52" customWidth="1"/>
    <col min="5122" max="5122" width="13.5703125" style="52" customWidth="1"/>
    <col min="5123" max="5123" width="7.42578125" style="52" bestFit="1" customWidth="1"/>
    <col min="5124" max="5124" width="10.28515625" style="52" bestFit="1" customWidth="1"/>
    <col min="5125" max="5125" width="8.28515625" style="52" customWidth="1"/>
    <col min="5126" max="5126" width="9.42578125" style="52" bestFit="1" customWidth="1"/>
    <col min="5127" max="5373" width="9.140625" style="52"/>
    <col min="5374" max="5374" width="57.140625" style="52" customWidth="1"/>
    <col min="5375" max="5375" width="4.7109375" style="52" customWidth="1"/>
    <col min="5376" max="5376" width="5.28515625" style="52" customWidth="1"/>
    <col min="5377" max="5377" width="3.7109375" style="52" customWidth="1"/>
    <col min="5378" max="5378" width="13.5703125" style="52" customWidth="1"/>
    <col min="5379" max="5379" width="7.42578125" style="52" bestFit="1" customWidth="1"/>
    <col min="5380" max="5380" width="10.28515625" style="52" bestFit="1" customWidth="1"/>
    <col min="5381" max="5381" width="8.28515625" style="52" customWidth="1"/>
    <col min="5382" max="5382" width="9.42578125" style="52" bestFit="1" customWidth="1"/>
    <col min="5383" max="5629" width="9.140625" style="52"/>
    <col min="5630" max="5630" width="57.140625" style="52" customWidth="1"/>
    <col min="5631" max="5631" width="4.7109375" style="52" customWidth="1"/>
    <col min="5632" max="5632" width="5.28515625" style="52" customWidth="1"/>
    <col min="5633" max="5633" width="3.7109375" style="52" customWidth="1"/>
    <col min="5634" max="5634" width="13.5703125" style="52" customWidth="1"/>
    <col min="5635" max="5635" width="7.42578125" style="52" bestFit="1" customWidth="1"/>
    <col min="5636" max="5636" width="10.28515625" style="52" bestFit="1" customWidth="1"/>
    <col min="5637" max="5637" width="8.28515625" style="52" customWidth="1"/>
    <col min="5638" max="5638" width="9.42578125" style="52" bestFit="1" customWidth="1"/>
    <col min="5639" max="5885" width="9.140625" style="52"/>
    <col min="5886" max="5886" width="57.140625" style="52" customWidth="1"/>
    <col min="5887" max="5887" width="4.7109375" style="52" customWidth="1"/>
    <col min="5888" max="5888" width="5.28515625" style="52" customWidth="1"/>
    <col min="5889" max="5889" width="3.7109375" style="52" customWidth="1"/>
    <col min="5890" max="5890" width="13.5703125" style="52" customWidth="1"/>
    <col min="5891" max="5891" width="7.42578125" style="52" bestFit="1" customWidth="1"/>
    <col min="5892" max="5892" width="10.28515625" style="52" bestFit="1" customWidth="1"/>
    <col min="5893" max="5893" width="8.28515625" style="52" customWidth="1"/>
    <col min="5894" max="5894" width="9.42578125" style="52" bestFit="1" customWidth="1"/>
    <col min="5895" max="6141" width="9.140625" style="52"/>
    <col min="6142" max="6142" width="57.140625" style="52" customWidth="1"/>
    <col min="6143" max="6143" width="4.7109375" style="52" customWidth="1"/>
    <col min="6144" max="6144" width="5.28515625" style="52" customWidth="1"/>
    <col min="6145" max="6145" width="3.7109375" style="52" customWidth="1"/>
    <col min="6146" max="6146" width="13.5703125" style="52" customWidth="1"/>
    <col min="6147" max="6147" width="7.42578125" style="52" bestFit="1" customWidth="1"/>
    <col min="6148" max="6148" width="10.28515625" style="52" bestFit="1" customWidth="1"/>
    <col min="6149" max="6149" width="8.28515625" style="52" customWidth="1"/>
    <col min="6150" max="6150" width="9.42578125" style="52" bestFit="1" customWidth="1"/>
    <col min="6151" max="6397" width="9.140625" style="52"/>
    <col min="6398" max="6398" width="57.140625" style="52" customWidth="1"/>
    <col min="6399" max="6399" width="4.7109375" style="52" customWidth="1"/>
    <col min="6400" max="6400" width="5.28515625" style="52" customWidth="1"/>
    <col min="6401" max="6401" width="3.7109375" style="52" customWidth="1"/>
    <col min="6402" max="6402" width="13.5703125" style="52" customWidth="1"/>
    <col min="6403" max="6403" width="7.42578125" style="52" bestFit="1" customWidth="1"/>
    <col min="6404" max="6404" width="10.28515625" style="52" bestFit="1" customWidth="1"/>
    <col min="6405" max="6405" width="8.28515625" style="52" customWidth="1"/>
    <col min="6406" max="6406" width="9.42578125" style="52" bestFit="1" customWidth="1"/>
    <col min="6407" max="6653" width="9.140625" style="52"/>
    <col min="6654" max="6654" width="57.140625" style="52" customWidth="1"/>
    <col min="6655" max="6655" width="4.7109375" style="52" customWidth="1"/>
    <col min="6656" max="6656" width="5.28515625" style="52" customWidth="1"/>
    <col min="6657" max="6657" width="3.7109375" style="52" customWidth="1"/>
    <col min="6658" max="6658" width="13.5703125" style="52" customWidth="1"/>
    <col min="6659" max="6659" width="7.42578125" style="52" bestFit="1" customWidth="1"/>
    <col min="6660" max="6660" width="10.28515625" style="52" bestFit="1" customWidth="1"/>
    <col min="6661" max="6661" width="8.28515625" style="52" customWidth="1"/>
    <col min="6662" max="6662" width="9.42578125" style="52" bestFit="1" customWidth="1"/>
    <col min="6663" max="6909" width="9.140625" style="52"/>
    <col min="6910" max="6910" width="57.140625" style="52" customWidth="1"/>
    <col min="6911" max="6911" width="4.7109375" style="52" customWidth="1"/>
    <col min="6912" max="6912" width="5.28515625" style="52" customWidth="1"/>
    <col min="6913" max="6913" width="3.7109375" style="52" customWidth="1"/>
    <col min="6914" max="6914" width="13.5703125" style="52" customWidth="1"/>
    <col min="6915" max="6915" width="7.42578125" style="52" bestFit="1" customWidth="1"/>
    <col min="6916" max="6916" width="10.28515625" style="52" bestFit="1" customWidth="1"/>
    <col min="6917" max="6917" width="8.28515625" style="52" customWidth="1"/>
    <col min="6918" max="6918" width="9.42578125" style="52" bestFit="1" customWidth="1"/>
    <col min="6919" max="7165" width="9.140625" style="52"/>
    <col min="7166" max="7166" width="57.140625" style="52" customWidth="1"/>
    <col min="7167" max="7167" width="4.7109375" style="52" customWidth="1"/>
    <col min="7168" max="7168" width="5.28515625" style="52" customWidth="1"/>
    <col min="7169" max="7169" width="3.7109375" style="52" customWidth="1"/>
    <col min="7170" max="7170" width="13.5703125" style="52" customWidth="1"/>
    <col min="7171" max="7171" width="7.42578125" style="52" bestFit="1" customWidth="1"/>
    <col min="7172" max="7172" width="10.28515625" style="52" bestFit="1" customWidth="1"/>
    <col min="7173" max="7173" width="8.28515625" style="52" customWidth="1"/>
    <col min="7174" max="7174" width="9.42578125" style="52" bestFit="1" customWidth="1"/>
    <col min="7175" max="7421" width="9.140625" style="52"/>
    <col min="7422" max="7422" width="57.140625" style="52" customWidth="1"/>
    <col min="7423" max="7423" width="4.7109375" style="52" customWidth="1"/>
    <col min="7424" max="7424" width="5.28515625" style="52" customWidth="1"/>
    <col min="7425" max="7425" width="3.7109375" style="52" customWidth="1"/>
    <col min="7426" max="7426" width="13.5703125" style="52" customWidth="1"/>
    <col min="7427" max="7427" width="7.42578125" style="52" bestFit="1" customWidth="1"/>
    <col min="7428" max="7428" width="10.28515625" style="52" bestFit="1" customWidth="1"/>
    <col min="7429" max="7429" width="8.28515625" style="52" customWidth="1"/>
    <col min="7430" max="7430" width="9.42578125" style="52" bestFit="1" customWidth="1"/>
    <col min="7431" max="7677" width="9.140625" style="52"/>
    <col min="7678" max="7678" width="57.140625" style="52" customWidth="1"/>
    <col min="7679" max="7679" width="4.7109375" style="52" customWidth="1"/>
    <col min="7680" max="7680" width="5.28515625" style="52" customWidth="1"/>
    <col min="7681" max="7681" width="3.7109375" style="52" customWidth="1"/>
    <col min="7682" max="7682" width="13.5703125" style="52" customWidth="1"/>
    <col min="7683" max="7683" width="7.42578125" style="52" bestFit="1" customWidth="1"/>
    <col min="7684" max="7684" width="10.28515625" style="52" bestFit="1" customWidth="1"/>
    <col min="7685" max="7685" width="8.28515625" style="52" customWidth="1"/>
    <col min="7686" max="7686" width="9.42578125" style="52" bestFit="1" customWidth="1"/>
    <col min="7687" max="7933" width="9.140625" style="52"/>
    <col min="7934" max="7934" width="57.140625" style="52" customWidth="1"/>
    <col min="7935" max="7935" width="4.7109375" style="52" customWidth="1"/>
    <col min="7936" max="7936" width="5.28515625" style="52" customWidth="1"/>
    <col min="7937" max="7937" width="3.7109375" style="52" customWidth="1"/>
    <col min="7938" max="7938" width="13.5703125" style="52" customWidth="1"/>
    <col min="7939" max="7939" width="7.42578125" style="52" bestFit="1" customWidth="1"/>
    <col min="7940" max="7940" width="10.28515625" style="52" bestFit="1" customWidth="1"/>
    <col min="7941" max="7941" width="8.28515625" style="52" customWidth="1"/>
    <col min="7942" max="7942" width="9.42578125" style="52" bestFit="1" customWidth="1"/>
    <col min="7943" max="8189" width="9.140625" style="52"/>
    <col min="8190" max="8190" width="57.140625" style="52" customWidth="1"/>
    <col min="8191" max="8191" width="4.7109375" style="52" customWidth="1"/>
    <col min="8192" max="8192" width="5.28515625" style="52" customWidth="1"/>
    <col min="8193" max="8193" width="3.7109375" style="52" customWidth="1"/>
    <col min="8194" max="8194" width="13.5703125" style="52" customWidth="1"/>
    <col min="8195" max="8195" width="7.42578125" style="52" bestFit="1" customWidth="1"/>
    <col min="8196" max="8196" width="10.28515625" style="52" bestFit="1" customWidth="1"/>
    <col min="8197" max="8197" width="8.28515625" style="52" customWidth="1"/>
    <col min="8198" max="8198" width="9.42578125" style="52" bestFit="1" customWidth="1"/>
    <col min="8199" max="8445" width="9.140625" style="52"/>
    <col min="8446" max="8446" width="57.140625" style="52" customWidth="1"/>
    <col min="8447" max="8447" width="4.7109375" style="52" customWidth="1"/>
    <col min="8448" max="8448" width="5.28515625" style="52" customWidth="1"/>
    <col min="8449" max="8449" width="3.7109375" style="52" customWidth="1"/>
    <col min="8450" max="8450" width="13.5703125" style="52" customWidth="1"/>
    <col min="8451" max="8451" width="7.42578125" style="52" bestFit="1" customWidth="1"/>
    <col min="8452" max="8452" width="10.28515625" style="52" bestFit="1" customWidth="1"/>
    <col min="8453" max="8453" width="8.28515625" style="52" customWidth="1"/>
    <col min="8454" max="8454" width="9.42578125" style="52" bestFit="1" customWidth="1"/>
    <col min="8455" max="8701" width="9.140625" style="52"/>
    <col min="8702" max="8702" width="57.140625" style="52" customWidth="1"/>
    <col min="8703" max="8703" width="4.7109375" style="52" customWidth="1"/>
    <col min="8704" max="8704" width="5.28515625" style="52" customWidth="1"/>
    <col min="8705" max="8705" width="3.7109375" style="52" customWidth="1"/>
    <col min="8706" max="8706" width="13.5703125" style="52" customWidth="1"/>
    <col min="8707" max="8707" width="7.42578125" style="52" bestFit="1" customWidth="1"/>
    <col min="8708" max="8708" width="10.28515625" style="52" bestFit="1" customWidth="1"/>
    <col min="8709" max="8709" width="8.28515625" style="52" customWidth="1"/>
    <col min="8710" max="8710" width="9.42578125" style="52" bestFit="1" customWidth="1"/>
    <col min="8711" max="8957" width="9.140625" style="52"/>
    <col min="8958" max="8958" width="57.140625" style="52" customWidth="1"/>
    <col min="8959" max="8959" width="4.7109375" style="52" customWidth="1"/>
    <col min="8960" max="8960" width="5.28515625" style="52" customWidth="1"/>
    <col min="8961" max="8961" width="3.7109375" style="52" customWidth="1"/>
    <col min="8962" max="8962" width="13.5703125" style="52" customWidth="1"/>
    <col min="8963" max="8963" width="7.42578125" style="52" bestFit="1" customWidth="1"/>
    <col min="8964" max="8964" width="10.28515625" style="52" bestFit="1" customWidth="1"/>
    <col min="8965" max="8965" width="8.28515625" style="52" customWidth="1"/>
    <col min="8966" max="8966" width="9.42578125" style="52" bestFit="1" customWidth="1"/>
    <col min="8967" max="9213" width="9.140625" style="52"/>
    <col min="9214" max="9214" width="57.140625" style="52" customWidth="1"/>
    <col min="9215" max="9215" width="4.7109375" style="52" customWidth="1"/>
    <col min="9216" max="9216" width="5.28515625" style="52" customWidth="1"/>
    <col min="9217" max="9217" width="3.7109375" style="52" customWidth="1"/>
    <col min="9218" max="9218" width="13.5703125" style="52" customWidth="1"/>
    <col min="9219" max="9219" width="7.42578125" style="52" bestFit="1" customWidth="1"/>
    <col min="9220" max="9220" width="10.28515625" style="52" bestFit="1" customWidth="1"/>
    <col min="9221" max="9221" width="8.28515625" style="52" customWidth="1"/>
    <col min="9222" max="9222" width="9.42578125" style="52" bestFit="1" customWidth="1"/>
    <col min="9223" max="9469" width="9.140625" style="52"/>
    <col min="9470" max="9470" width="57.140625" style="52" customWidth="1"/>
    <col min="9471" max="9471" width="4.7109375" style="52" customWidth="1"/>
    <col min="9472" max="9472" width="5.28515625" style="52" customWidth="1"/>
    <col min="9473" max="9473" width="3.7109375" style="52" customWidth="1"/>
    <col min="9474" max="9474" width="13.5703125" style="52" customWidth="1"/>
    <col min="9475" max="9475" width="7.42578125" style="52" bestFit="1" customWidth="1"/>
    <col min="9476" max="9476" width="10.28515625" style="52" bestFit="1" customWidth="1"/>
    <col min="9477" max="9477" width="8.28515625" style="52" customWidth="1"/>
    <col min="9478" max="9478" width="9.42578125" style="52" bestFit="1" customWidth="1"/>
    <col min="9479" max="9725" width="9.140625" style="52"/>
    <col min="9726" max="9726" width="57.140625" style="52" customWidth="1"/>
    <col min="9727" max="9727" width="4.7109375" style="52" customWidth="1"/>
    <col min="9728" max="9728" width="5.28515625" style="52" customWidth="1"/>
    <col min="9729" max="9729" width="3.7109375" style="52" customWidth="1"/>
    <col min="9730" max="9730" width="13.5703125" style="52" customWidth="1"/>
    <col min="9731" max="9731" width="7.42578125" style="52" bestFit="1" customWidth="1"/>
    <col min="9732" max="9732" width="10.28515625" style="52" bestFit="1" customWidth="1"/>
    <col min="9733" max="9733" width="8.28515625" style="52" customWidth="1"/>
    <col min="9734" max="9734" width="9.42578125" style="52" bestFit="1" customWidth="1"/>
    <col min="9735" max="9981" width="9.140625" style="52"/>
    <col min="9982" max="9982" width="57.140625" style="52" customWidth="1"/>
    <col min="9983" max="9983" width="4.7109375" style="52" customWidth="1"/>
    <col min="9984" max="9984" width="5.28515625" style="52" customWidth="1"/>
    <col min="9985" max="9985" width="3.7109375" style="52" customWidth="1"/>
    <col min="9986" max="9986" width="13.5703125" style="52" customWidth="1"/>
    <col min="9987" max="9987" width="7.42578125" style="52" bestFit="1" customWidth="1"/>
    <col min="9988" max="9988" width="10.28515625" style="52" bestFit="1" customWidth="1"/>
    <col min="9989" max="9989" width="8.28515625" style="52" customWidth="1"/>
    <col min="9990" max="9990" width="9.42578125" style="52" bestFit="1" customWidth="1"/>
    <col min="9991" max="10237" width="9.140625" style="52"/>
    <col min="10238" max="10238" width="57.140625" style="52" customWidth="1"/>
    <col min="10239" max="10239" width="4.7109375" style="52" customWidth="1"/>
    <col min="10240" max="10240" width="5.28515625" style="52" customWidth="1"/>
    <col min="10241" max="10241" width="3.7109375" style="52" customWidth="1"/>
    <col min="10242" max="10242" width="13.5703125" style="52" customWidth="1"/>
    <col min="10243" max="10243" width="7.42578125" style="52" bestFit="1" customWidth="1"/>
    <col min="10244" max="10244" width="10.28515625" style="52" bestFit="1" customWidth="1"/>
    <col min="10245" max="10245" width="8.28515625" style="52" customWidth="1"/>
    <col min="10246" max="10246" width="9.42578125" style="52" bestFit="1" customWidth="1"/>
    <col min="10247" max="10493" width="9.140625" style="52"/>
    <col min="10494" max="10494" width="57.140625" style="52" customWidth="1"/>
    <col min="10495" max="10495" width="4.7109375" style="52" customWidth="1"/>
    <col min="10496" max="10496" width="5.28515625" style="52" customWidth="1"/>
    <col min="10497" max="10497" width="3.7109375" style="52" customWidth="1"/>
    <col min="10498" max="10498" width="13.5703125" style="52" customWidth="1"/>
    <col min="10499" max="10499" width="7.42578125" style="52" bestFit="1" customWidth="1"/>
    <col min="10500" max="10500" width="10.28515625" style="52" bestFit="1" customWidth="1"/>
    <col min="10501" max="10501" width="8.28515625" style="52" customWidth="1"/>
    <col min="10502" max="10502" width="9.42578125" style="52" bestFit="1" customWidth="1"/>
    <col min="10503" max="10749" width="9.140625" style="52"/>
    <col min="10750" max="10750" width="57.140625" style="52" customWidth="1"/>
    <col min="10751" max="10751" width="4.7109375" style="52" customWidth="1"/>
    <col min="10752" max="10752" width="5.28515625" style="52" customWidth="1"/>
    <col min="10753" max="10753" width="3.7109375" style="52" customWidth="1"/>
    <col min="10754" max="10754" width="13.5703125" style="52" customWidth="1"/>
    <col min="10755" max="10755" width="7.42578125" style="52" bestFit="1" customWidth="1"/>
    <col min="10756" max="10756" width="10.28515625" style="52" bestFit="1" customWidth="1"/>
    <col min="10757" max="10757" width="8.28515625" style="52" customWidth="1"/>
    <col min="10758" max="10758" width="9.42578125" style="52" bestFit="1" customWidth="1"/>
    <col min="10759" max="11005" width="9.140625" style="52"/>
    <col min="11006" max="11006" width="57.140625" style="52" customWidth="1"/>
    <col min="11007" max="11007" width="4.7109375" style="52" customWidth="1"/>
    <col min="11008" max="11008" width="5.28515625" style="52" customWidth="1"/>
    <col min="11009" max="11009" width="3.7109375" style="52" customWidth="1"/>
    <col min="11010" max="11010" width="13.5703125" style="52" customWidth="1"/>
    <col min="11011" max="11011" width="7.42578125" style="52" bestFit="1" customWidth="1"/>
    <col min="11012" max="11012" width="10.28515625" style="52" bestFit="1" customWidth="1"/>
    <col min="11013" max="11013" width="8.28515625" style="52" customWidth="1"/>
    <col min="11014" max="11014" width="9.42578125" style="52" bestFit="1" customWidth="1"/>
    <col min="11015" max="11261" width="9.140625" style="52"/>
    <col min="11262" max="11262" width="57.140625" style="52" customWidth="1"/>
    <col min="11263" max="11263" width="4.7109375" style="52" customWidth="1"/>
    <col min="11264" max="11264" width="5.28515625" style="52" customWidth="1"/>
    <col min="11265" max="11265" width="3.7109375" style="52" customWidth="1"/>
    <col min="11266" max="11266" width="13.5703125" style="52" customWidth="1"/>
    <col min="11267" max="11267" width="7.42578125" style="52" bestFit="1" customWidth="1"/>
    <col min="11268" max="11268" width="10.28515625" style="52" bestFit="1" customWidth="1"/>
    <col min="11269" max="11269" width="8.28515625" style="52" customWidth="1"/>
    <col min="11270" max="11270" width="9.42578125" style="52" bestFit="1" customWidth="1"/>
    <col min="11271" max="11517" width="9.140625" style="52"/>
    <col min="11518" max="11518" width="57.140625" style="52" customWidth="1"/>
    <col min="11519" max="11519" width="4.7109375" style="52" customWidth="1"/>
    <col min="11520" max="11520" width="5.28515625" style="52" customWidth="1"/>
    <col min="11521" max="11521" width="3.7109375" style="52" customWidth="1"/>
    <col min="11522" max="11522" width="13.5703125" style="52" customWidth="1"/>
    <col min="11523" max="11523" width="7.42578125" style="52" bestFit="1" customWidth="1"/>
    <col min="11524" max="11524" width="10.28515625" style="52" bestFit="1" customWidth="1"/>
    <col min="11525" max="11525" width="8.28515625" style="52" customWidth="1"/>
    <col min="11526" max="11526" width="9.42578125" style="52" bestFit="1" customWidth="1"/>
    <col min="11527" max="11773" width="9.140625" style="52"/>
    <col min="11774" max="11774" width="57.140625" style="52" customWidth="1"/>
    <col min="11775" max="11775" width="4.7109375" style="52" customWidth="1"/>
    <col min="11776" max="11776" width="5.28515625" style="52" customWidth="1"/>
    <col min="11777" max="11777" width="3.7109375" style="52" customWidth="1"/>
    <col min="11778" max="11778" width="13.5703125" style="52" customWidth="1"/>
    <col min="11779" max="11779" width="7.42578125" style="52" bestFit="1" customWidth="1"/>
    <col min="11780" max="11780" width="10.28515625" style="52" bestFit="1" customWidth="1"/>
    <col min="11781" max="11781" width="8.28515625" style="52" customWidth="1"/>
    <col min="11782" max="11782" width="9.42578125" style="52" bestFit="1" customWidth="1"/>
    <col min="11783" max="12029" width="9.140625" style="52"/>
    <col min="12030" max="12030" width="57.140625" style="52" customWidth="1"/>
    <col min="12031" max="12031" width="4.7109375" style="52" customWidth="1"/>
    <col min="12032" max="12032" width="5.28515625" style="52" customWidth="1"/>
    <col min="12033" max="12033" width="3.7109375" style="52" customWidth="1"/>
    <col min="12034" max="12034" width="13.5703125" style="52" customWidth="1"/>
    <col min="12035" max="12035" width="7.42578125" style="52" bestFit="1" customWidth="1"/>
    <col min="12036" max="12036" width="10.28515625" style="52" bestFit="1" customWidth="1"/>
    <col min="12037" max="12037" width="8.28515625" style="52" customWidth="1"/>
    <col min="12038" max="12038" width="9.42578125" style="52" bestFit="1" customWidth="1"/>
    <col min="12039" max="12285" width="9.140625" style="52"/>
    <col min="12286" max="12286" width="57.140625" style="52" customWidth="1"/>
    <col min="12287" max="12287" width="4.7109375" style="52" customWidth="1"/>
    <col min="12288" max="12288" width="5.28515625" style="52" customWidth="1"/>
    <col min="12289" max="12289" width="3.7109375" style="52" customWidth="1"/>
    <col min="12290" max="12290" width="13.5703125" style="52" customWidth="1"/>
    <col min="12291" max="12291" width="7.42578125" style="52" bestFit="1" customWidth="1"/>
    <col min="12292" max="12292" width="10.28515625" style="52" bestFit="1" customWidth="1"/>
    <col min="12293" max="12293" width="8.28515625" style="52" customWidth="1"/>
    <col min="12294" max="12294" width="9.42578125" style="52" bestFit="1" customWidth="1"/>
    <col min="12295" max="12541" width="9.140625" style="52"/>
    <col min="12542" max="12542" width="57.140625" style="52" customWidth="1"/>
    <col min="12543" max="12543" width="4.7109375" style="52" customWidth="1"/>
    <col min="12544" max="12544" width="5.28515625" style="52" customWidth="1"/>
    <col min="12545" max="12545" width="3.7109375" style="52" customWidth="1"/>
    <col min="12546" max="12546" width="13.5703125" style="52" customWidth="1"/>
    <col min="12547" max="12547" width="7.42578125" style="52" bestFit="1" customWidth="1"/>
    <col min="12548" max="12548" width="10.28515625" style="52" bestFit="1" customWidth="1"/>
    <col min="12549" max="12549" width="8.28515625" style="52" customWidth="1"/>
    <col min="12550" max="12550" width="9.42578125" style="52" bestFit="1" customWidth="1"/>
    <col min="12551" max="12797" width="9.140625" style="52"/>
    <col min="12798" max="12798" width="57.140625" style="52" customWidth="1"/>
    <col min="12799" max="12799" width="4.7109375" style="52" customWidth="1"/>
    <col min="12800" max="12800" width="5.28515625" style="52" customWidth="1"/>
    <col min="12801" max="12801" width="3.7109375" style="52" customWidth="1"/>
    <col min="12802" max="12802" width="13.5703125" style="52" customWidth="1"/>
    <col min="12803" max="12803" width="7.42578125" style="52" bestFit="1" customWidth="1"/>
    <col min="12804" max="12804" width="10.28515625" style="52" bestFit="1" customWidth="1"/>
    <col min="12805" max="12805" width="8.28515625" style="52" customWidth="1"/>
    <col min="12806" max="12806" width="9.42578125" style="52" bestFit="1" customWidth="1"/>
    <col min="12807" max="13053" width="9.140625" style="52"/>
    <col min="13054" max="13054" width="57.140625" style="52" customWidth="1"/>
    <col min="13055" max="13055" width="4.7109375" style="52" customWidth="1"/>
    <col min="13056" max="13056" width="5.28515625" style="52" customWidth="1"/>
    <col min="13057" max="13057" width="3.7109375" style="52" customWidth="1"/>
    <col min="13058" max="13058" width="13.5703125" style="52" customWidth="1"/>
    <col min="13059" max="13059" width="7.42578125" style="52" bestFit="1" customWidth="1"/>
    <col min="13060" max="13060" width="10.28515625" style="52" bestFit="1" customWidth="1"/>
    <col min="13061" max="13061" width="8.28515625" style="52" customWidth="1"/>
    <col min="13062" max="13062" width="9.42578125" style="52" bestFit="1" customWidth="1"/>
    <col min="13063" max="13309" width="9.140625" style="52"/>
    <col min="13310" max="13310" width="57.140625" style="52" customWidth="1"/>
    <col min="13311" max="13311" width="4.7109375" style="52" customWidth="1"/>
    <col min="13312" max="13312" width="5.28515625" style="52" customWidth="1"/>
    <col min="13313" max="13313" width="3.7109375" style="52" customWidth="1"/>
    <col min="13314" max="13314" width="13.5703125" style="52" customWidth="1"/>
    <col min="13315" max="13315" width="7.42578125" style="52" bestFit="1" customWidth="1"/>
    <col min="13316" max="13316" width="10.28515625" style="52" bestFit="1" customWidth="1"/>
    <col min="13317" max="13317" width="8.28515625" style="52" customWidth="1"/>
    <col min="13318" max="13318" width="9.42578125" style="52" bestFit="1" customWidth="1"/>
    <col min="13319" max="13565" width="9.140625" style="52"/>
    <col min="13566" max="13566" width="57.140625" style="52" customWidth="1"/>
    <col min="13567" max="13567" width="4.7109375" style="52" customWidth="1"/>
    <col min="13568" max="13568" width="5.28515625" style="52" customWidth="1"/>
    <col min="13569" max="13569" width="3.7109375" style="52" customWidth="1"/>
    <col min="13570" max="13570" width="13.5703125" style="52" customWidth="1"/>
    <col min="13571" max="13571" width="7.42578125" style="52" bestFit="1" customWidth="1"/>
    <col min="13572" max="13572" width="10.28515625" style="52" bestFit="1" customWidth="1"/>
    <col min="13573" max="13573" width="8.28515625" style="52" customWidth="1"/>
    <col min="13574" max="13574" width="9.42578125" style="52" bestFit="1" customWidth="1"/>
    <col min="13575" max="13821" width="9.140625" style="52"/>
    <col min="13822" max="13822" width="57.140625" style="52" customWidth="1"/>
    <col min="13823" max="13823" width="4.7109375" style="52" customWidth="1"/>
    <col min="13824" max="13824" width="5.28515625" style="52" customWidth="1"/>
    <col min="13825" max="13825" width="3.7109375" style="52" customWidth="1"/>
    <col min="13826" max="13826" width="13.5703125" style="52" customWidth="1"/>
    <col min="13827" max="13827" width="7.42578125" style="52" bestFit="1" customWidth="1"/>
    <col min="13828" max="13828" width="10.28515625" style="52" bestFit="1" customWidth="1"/>
    <col min="13829" max="13829" width="8.28515625" style="52" customWidth="1"/>
    <col min="13830" max="13830" width="9.42578125" style="52" bestFit="1" customWidth="1"/>
    <col min="13831" max="14077" width="9.140625" style="52"/>
    <col min="14078" max="14078" width="57.140625" style="52" customWidth="1"/>
    <col min="14079" max="14079" width="4.7109375" style="52" customWidth="1"/>
    <col min="14080" max="14080" width="5.28515625" style="52" customWidth="1"/>
    <col min="14081" max="14081" width="3.7109375" style="52" customWidth="1"/>
    <col min="14082" max="14082" width="13.5703125" style="52" customWidth="1"/>
    <col min="14083" max="14083" width="7.42578125" style="52" bestFit="1" customWidth="1"/>
    <col min="14084" max="14084" width="10.28515625" style="52" bestFit="1" customWidth="1"/>
    <col min="14085" max="14085" width="8.28515625" style="52" customWidth="1"/>
    <col min="14086" max="14086" width="9.42578125" style="52" bestFit="1" customWidth="1"/>
    <col min="14087" max="14333" width="9.140625" style="52"/>
    <col min="14334" max="14334" width="57.140625" style="52" customWidth="1"/>
    <col min="14335" max="14335" width="4.7109375" style="52" customWidth="1"/>
    <col min="14336" max="14336" width="5.28515625" style="52" customWidth="1"/>
    <col min="14337" max="14337" width="3.7109375" style="52" customWidth="1"/>
    <col min="14338" max="14338" width="13.5703125" style="52" customWidth="1"/>
    <col min="14339" max="14339" width="7.42578125" style="52" bestFit="1" customWidth="1"/>
    <col min="14340" max="14340" width="10.28515625" style="52" bestFit="1" customWidth="1"/>
    <col min="14341" max="14341" width="8.28515625" style="52" customWidth="1"/>
    <col min="14342" max="14342" width="9.42578125" style="52" bestFit="1" customWidth="1"/>
    <col min="14343" max="14589" width="9.140625" style="52"/>
    <col min="14590" max="14590" width="57.140625" style="52" customWidth="1"/>
    <col min="14591" max="14591" width="4.7109375" style="52" customWidth="1"/>
    <col min="14592" max="14592" width="5.28515625" style="52" customWidth="1"/>
    <col min="14593" max="14593" width="3.7109375" style="52" customWidth="1"/>
    <col min="14594" max="14594" width="13.5703125" style="52" customWidth="1"/>
    <col min="14595" max="14595" width="7.42578125" style="52" bestFit="1" customWidth="1"/>
    <col min="14596" max="14596" width="10.28515625" style="52" bestFit="1" customWidth="1"/>
    <col min="14597" max="14597" width="8.28515625" style="52" customWidth="1"/>
    <col min="14598" max="14598" width="9.42578125" style="52" bestFit="1" customWidth="1"/>
    <col min="14599" max="14845" width="9.140625" style="52"/>
    <col min="14846" max="14846" width="57.140625" style="52" customWidth="1"/>
    <col min="14847" max="14847" width="4.7109375" style="52" customWidth="1"/>
    <col min="14848" max="14848" width="5.28515625" style="52" customWidth="1"/>
    <col min="14849" max="14849" width="3.7109375" style="52" customWidth="1"/>
    <col min="14850" max="14850" width="13.5703125" style="52" customWidth="1"/>
    <col min="14851" max="14851" width="7.42578125" style="52" bestFit="1" customWidth="1"/>
    <col min="14852" max="14852" width="10.28515625" style="52" bestFit="1" customWidth="1"/>
    <col min="14853" max="14853" width="8.28515625" style="52" customWidth="1"/>
    <col min="14854" max="14854" width="9.42578125" style="52" bestFit="1" customWidth="1"/>
    <col min="14855" max="15101" width="9.140625" style="52"/>
    <col min="15102" max="15102" width="57.140625" style="52" customWidth="1"/>
    <col min="15103" max="15103" width="4.7109375" style="52" customWidth="1"/>
    <col min="15104" max="15104" width="5.28515625" style="52" customWidth="1"/>
    <col min="15105" max="15105" width="3.7109375" style="52" customWidth="1"/>
    <col min="15106" max="15106" width="13.5703125" style="52" customWidth="1"/>
    <col min="15107" max="15107" width="7.42578125" style="52" bestFit="1" customWidth="1"/>
    <col min="15108" max="15108" width="10.28515625" style="52" bestFit="1" customWidth="1"/>
    <col min="15109" max="15109" width="8.28515625" style="52" customWidth="1"/>
    <col min="15110" max="15110" width="9.42578125" style="52" bestFit="1" customWidth="1"/>
    <col min="15111" max="15357" width="9.140625" style="52"/>
    <col min="15358" max="15358" width="57.140625" style="52" customWidth="1"/>
    <col min="15359" max="15359" width="4.7109375" style="52" customWidth="1"/>
    <col min="15360" max="15360" width="5.28515625" style="52" customWidth="1"/>
    <col min="15361" max="15361" width="3.7109375" style="52" customWidth="1"/>
    <col min="15362" max="15362" width="13.5703125" style="52" customWidth="1"/>
    <col min="15363" max="15363" width="7.42578125" style="52" bestFit="1" customWidth="1"/>
    <col min="15364" max="15364" width="10.28515625" style="52" bestFit="1" customWidth="1"/>
    <col min="15365" max="15365" width="8.28515625" style="52" customWidth="1"/>
    <col min="15366" max="15366" width="9.42578125" style="52" bestFit="1" customWidth="1"/>
    <col min="15367" max="15613" width="9.140625" style="52"/>
    <col min="15614" max="15614" width="57.140625" style="52" customWidth="1"/>
    <col min="15615" max="15615" width="4.7109375" style="52" customWidth="1"/>
    <col min="15616" max="15616" width="5.28515625" style="52" customWidth="1"/>
    <col min="15617" max="15617" width="3.7109375" style="52" customWidth="1"/>
    <col min="15618" max="15618" width="13.5703125" style="52" customWidth="1"/>
    <col min="15619" max="15619" width="7.42578125" style="52" bestFit="1" customWidth="1"/>
    <col min="15620" max="15620" width="10.28515625" style="52" bestFit="1" customWidth="1"/>
    <col min="15621" max="15621" width="8.28515625" style="52" customWidth="1"/>
    <col min="15622" max="15622" width="9.42578125" style="52" bestFit="1" customWidth="1"/>
    <col min="15623" max="15869" width="9.140625" style="52"/>
    <col min="15870" max="15870" width="57.140625" style="52" customWidth="1"/>
    <col min="15871" max="15871" width="4.7109375" style="52" customWidth="1"/>
    <col min="15872" max="15872" width="5.28515625" style="52" customWidth="1"/>
    <col min="15873" max="15873" width="3.7109375" style="52" customWidth="1"/>
    <col min="15874" max="15874" width="13.5703125" style="52" customWidth="1"/>
    <col min="15875" max="15875" width="7.42578125" style="52" bestFit="1" customWidth="1"/>
    <col min="15876" max="15876" width="10.28515625" style="52" bestFit="1" customWidth="1"/>
    <col min="15877" max="15877" width="8.28515625" style="52" customWidth="1"/>
    <col min="15878" max="15878" width="9.42578125" style="52" bestFit="1" customWidth="1"/>
    <col min="15879" max="16125" width="9.140625" style="52"/>
    <col min="16126" max="16126" width="57.140625" style="52" customWidth="1"/>
    <col min="16127" max="16127" width="4.7109375" style="52" customWidth="1"/>
    <col min="16128" max="16128" width="5.28515625" style="52" customWidth="1"/>
    <col min="16129" max="16129" width="3.7109375" style="52" customWidth="1"/>
    <col min="16130" max="16130" width="13.5703125" style="52" customWidth="1"/>
    <col min="16131" max="16131" width="7.42578125" style="52" bestFit="1" customWidth="1"/>
    <col min="16132" max="16132" width="10.28515625" style="52" bestFit="1" customWidth="1"/>
    <col min="16133" max="16133" width="8.28515625" style="52" customWidth="1"/>
    <col min="16134" max="16134" width="9.42578125" style="52" bestFit="1" customWidth="1"/>
    <col min="16135" max="16384" width="9.140625" style="52"/>
  </cols>
  <sheetData>
    <row r="1" spans="1:9" ht="12.75" customHeight="1" x14ac:dyDescent="0.2">
      <c r="A1" s="51"/>
      <c r="B1" s="344" t="s">
        <v>852</v>
      </c>
      <c r="C1" s="344"/>
      <c r="D1" s="344"/>
      <c r="E1" s="344"/>
      <c r="F1" s="344"/>
      <c r="G1" s="344"/>
    </row>
    <row r="2" spans="1:9" ht="12.75" customHeight="1" x14ac:dyDescent="0.2">
      <c r="A2" s="51"/>
      <c r="B2" s="344" t="s">
        <v>685</v>
      </c>
      <c r="C2" s="344"/>
      <c r="D2" s="344"/>
      <c r="E2" s="344"/>
      <c r="F2" s="344"/>
      <c r="G2" s="344"/>
    </row>
    <row r="3" spans="1:9" ht="12.75" customHeight="1" x14ac:dyDescent="0.2">
      <c r="A3" s="51"/>
      <c r="B3" s="344" t="s">
        <v>96</v>
      </c>
      <c r="C3" s="344"/>
      <c r="D3" s="344"/>
      <c r="E3" s="344"/>
      <c r="F3" s="344"/>
      <c r="G3" s="344"/>
    </row>
    <row r="4" spans="1:9" ht="12.75" customHeight="1" x14ac:dyDescent="0.2">
      <c r="A4" s="51"/>
      <c r="B4" s="344" t="s">
        <v>97</v>
      </c>
      <c r="C4" s="344"/>
      <c r="D4" s="344"/>
      <c r="E4" s="344"/>
      <c r="F4" s="344"/>
      <c r="G4" s="344"/>
    </row>
    <row r="5" spans="1:9" ht="12.75" customHeight="1" x14ac:dyDescent="0.2">
      <c r="A5" s="51"/>
      <c r="B5" s="344" t="s">
        <v>926</v>
      </c>
      <c r="C5" s="344"/>
      <c r="D5" s="344"/>
      <c r="E5" s="344"/>
      <c r="F5" s="344"/>
      <c r="G5" s="344"/>
    </row>
    <row r="6" spans="1:9" ht="12.75" customHeight="1" x14ac:dyDescent="0.2">
      <c r="A6" s="51"/>
      <c r="B6" s="344" t="s">
        <v>98</v>
      </c>
      <c r="C6" s="344"/>
      <c r="D6" s="344"/>
      <c r="E6" s="344"/>
      <c r="F6" s="344"/>
      <c r="G6" s="344"/>
    </row>
    <row r="7" spans="1:9" ht="12.75" customHeight="1" x14ac:dyDescent="0.2">
      <c r="A7" s="51"/>
      <c r="B7" s="344" t="s">
        <v>97</v>
      </c>
      <c r="C7" s="344"/>
      <c r="D7" s="344"/>
      <c r="E7" s="344"/>
      <c r="F7" s="344"/>
      <c r="G7" s="344"/>
    </row>
    <row r="8" spans="1:9" ht="12.75" customHeight="1" x14ac:dyDescent="0.2">
      <c r="A8" s="51"/>
      <c r="B8" s="344" t="s">
        <v>709</v>
      </c>
      <c r="C8" s="344"/>
      <c r="D8" s="344"/>
      <c r="E8" s="344"/>
      <c r="F8" s="344"/>
      <c r="G8" s="344"/>
    </row>
    <row r="9" spans="1:9" x14ac:dyDescent="0.2">
      <c r="A9" s="51"/>
      <c r="B9" s="345"/>
      <c r="C9" s="345"/>
      <c r="D9" s="345"/>
      <c r="E9" s="345"/>
      <c r="F9" s="345"/>
      <c r="G9" s="345"/>
    </row>
    <row r="10" spans="1:9" x14ac:dyDescent="0.2">
      <c r="C10" s="57"/>
      <c r="D10" s="58"/>
      <c r="E10" s="58"/>
      <c r="F10" s="57"/>
      <c r="G10" s="54"/>
    </row>
    <row r="11" spans="1:9" x14ac:dyDescent="0.2">
      <c r="A11" s="346" t="s">
        <v>853</v>
      </c>
      <c r="B11" s="346"/>
      <c r="C11" s="346"/>
      <c r="D11" s="346"/>
      <c r="E11" s="346"/>
      <c r="F11" s="346"/>
      <c r="G11" s="346"/>
    </row>
    <row r="12" spans="1:9" x14ac:dyDescent="0.2">
      <c r="A12" s="59"/>
      <c r="G12" s="54" t="s">
        <v>99</v>
      </c>
    </row>
    <row r="13" spans="1:9" ht="22.5" x14ac:dyDescent="0.2">
      <c r="A13" s="79" t="s">
        <v>100</v>
      </c>
      <c r="B13" s="66" t="s">
        <v>101</v>
      </c>
      <c r="C13" s="67" t="s">
        <v>102</v>
      </c>
      <c r="D13" s="66" t="s">
        <v>103</v>
      </c>
      <c r="E13" s="66" t="s">
        <v>104</v>
      </c>
      <c r="F13" s="67" t="s">
        <v>105</v>
      </c>
      <c r="G13" s="79" t="s">
        <v>524</v>
      </c>
    </row>
    <row r="14" spans="1:9" ht="18.75" customHeight="1" x14ac:dyDescent="0.2">
      <c r="A14" s="61" t="s">
        <v>106</v>
      </c>
      <c r="B14" s="90"/>
      <c r="C14" s="137"/>
      <c r="D14" s="90"/>
      <c r="E14" s="90"/>
      <c r="F14" s="137"/>
      <c r="G14" s="180">
        <f>G15+G99+G191+G333+G388+G444+G738+G763</f>
        <v>553627.80000000005</v>
      </c>
      <c r="H14" s="118"/>
      <c r="I14" s="118"/>
    </row>
    <row r="15" spans="1:9" ht="32.25" customHeight="1" x14ac:dyDescent="0.2">
      <c r="A15" s="93" t="s">
        <v>107</v>
      </c>
      <c r="B15" s="101" t="s">
        <v>108</v>
      </c>
      <c r="C15" s="112"/>
      <c r="D15" s="101"/>
      <c r="E15" s="101"/>
      <c r="F15" s="112"/>
      <c r="G15" s="181">
        <f>G16+G29+G89</f>
        <v>56021.4</v>
      </c>
      <c r="I15" s="118"/>
    </row>
    <row r="16" spans="1:9" ht="14.25" customHeight="1" x14ac:dyDescent="0.2">
      <c r="A16" s="93" t="s">
        <v>221</v>
      </c>
      <c r="B16" s="101" t="s">
        <v>108</v>
      </c>
      <c r="C16" s="94" t="s">
        <v>222</v>
      </c>
      <c r="D16" s="94"/>
      <c r="E16" s="101"/>
      <c r="F16" s="112"/>
      <c r="G16" s="181">
        <f>G17</f>
        <v>14733.900000000001</v>
      </c>
      <c r="I16" s="118"/>
    </row>
    <row r="17" spans="1:10" ht="14.25" customHeight="1" x14ac:dyDescent="0.2">
      <c r="A17" s="107" t="s">
        <v>396</v>
      </c>
      <c r="B17" s="101" t="s">
        <v>108</v>
      </c>
      <c r="C17" s="92" t="s">
        <v>222</v>
      </c>
      <c r="D17" s="94" t="s">
        <v>169</v>
      </c>
      <c r="E17" s="94"/>
      <c r="F17" s="92"/>
      <c r="G17" s="181">
        <f>G19+G24</f>
        <v>14733.900000000001</v>
      </c>
    </row>
    <row r="18" spans="1:10" ht="27" customHeight="1" x14ac:dyDescent="0.2">
      <c r="A18" s="327" t="s">
        <v>710</v>
      </c>
      <c r="B18" s="101" t="s">
        <v>108</v>
      </c>
      <c r="C18" s="92" t="s">
        <v>222</v>
      </c>
      <c r="D18" s="94" t="s">
        <v>169</v>
      </c>
      <c r="E18" s="94" t="s">
        <v>224</v>
      </c>
      <c r="F18" s="92" t="s">
        <v>31</v>
      </c>
      <c r="G18" s="181">
        <f>G19</f>
        <v>14654.7</v>
      </c>
    </row>
    <row r="19" spans="1:10" ht="14.25" customHeight="1" x14ac:dyDescent="0.2">
      <c r="A19" s="95" t="s">
        <v>397</v>
      </c>
      <c r="B19" s="103" t="s">
        <v>108</v>
      </c>
      <c r="C19" s="97" t="s">
        <v>222</v>
      </c>
      <c r="D19" s="99" t="s">
        <v>169</v>
      </c>
      <c r="E19" s="99" t="s">
        <v>398</v>
      </c>
      <c r="F19" s="97" t="s">
        <v>165</v>
      </c>
      <c r="G19" s="182">
        <f>G20</f>
        <v>14654.7</v>
      </c>
    </row>
    <row r="20" spans="1:10" ht="23.25" customHeight="1" x14ac:dyDescent="0.2">
      <c r="A20" s="319" t="s">
        <v>712</v>
      </c>
      <c r="B20" s="100" t="s">
        <v>108</v>
      </c>
      <c r="C20" s="79" t="s">
        <v>222</v>
      </c>
      <c r="D20" s="82" t="s">
        <v>169</v>
      </c>
      <c r="E20" s="82" t="s">
        <v>399</v>
      </c>
      <c r="F20" s="79" t="s">
        <v>165</v>
      </c>
      <c r="G20" s="183">
        <f>G21</f>
        <v>14654.7</v>
      </c>
    </row>
    <row r="21" spans="1:10" ht="24.75" customHeight="1" x14ac:dyDescent="0.2">
      <c r="A21" s="78" t="s">
        <v>116</v>
      </c>
      <c r="B21" s="100" t="s">
        <v>108</v>
      </c>
      <c r="C21" s="79" t="s">
        <v>222</v>
      </c>
      <c r="D21" s="82" t="s">
        <v>169</v>
      </c>
      <c r="E21" s="82" t="s">
        <v>399</v>
      </c>
      <c r="F21" s="79">
        <v>600</v>
      </c>
      <c r="G21" s="183">
        <f>G22</f>
        <v>14654.7</v>
      </c>
    </row>
    <row r="22" spans="1:10" ht="14.25" customHeight="1" x14ac:dyDescent="0.2">
      <c r="A22" s="78" t="s">
        <v>118</v>
      </c>
      <c r="B22" s="100" t="s">
        <v>108</v>
      </c>
      <c r="C22" s="79" t="s">
        <v>222</v>
      </c>
      <c r="D22" s="82" t="s">
        <v>169</v>
      </c>
      <c r="E22" s="82" t="s">
        <v>399</v>
      </c>
      <c r="F22" s="79">
        <v>610</v>
      </c>
      <c r="G22" s="183">
        <f>G23</f>
        <v>14654.7</v>
      </c>
    </row>
    <row r="23" spans="1:10" ht="33" customHeight="1" x14ac:dyDescent="0.2">
      <c r="A23" s="78" t="s">
        <v>120</v>
      </c>
      <c r="B23" s="100" t="s">
        <v>108</v>
      </c>
      <c r="C23" s="79" t="s">
        <v>222</v>
      </c>
      <c r="D23" s="82" t="s">
        <v>169</v>
      </c>
      <c r="E23" s="82" t="s">
        <v>399</v>
      </c>
      <c r="F23" s="79">
        <v>611</v>
      </c>
      <c r="G23" s="183">
        <v>14654.7</v>
      </c>
      <c r="H23" s="118"/>
      <c r="I23" s="118"/>
    </row>
    <row r="24" spans="1:10" ht="39.75" customHeight="1" x14ac:dyDescent="0.2">
      <c r="A24" s="78" t="s">
        <v>229</v>
      </c>
      <c r="B24" s="100" t="s">
        <v>108</v>
      </c>
      <c r="C24" s="79" t="s">
        <v>222</v>
      </c>
      <c r="D24" s="82" t="s">
        <v>169</v>
      </c>
      <c r="E24" s="82" t="s">
        <v>230</v>
      </c>
      <c r="F24" s="79"/>
      <c r="G24" s="183">
        <f>G25</f>
        <v>79.2</v>
      </c>
    </row>
    <row r="25" spans="1:10" ht="32.25" customHeight="1" x14ac:dyDescent="0.2">
      <c r="A25" s="279" t="s">
        <v>519</v>
      </c>
      <c r="B25" s="100" t="s">
        <v>108</v>
      </c>
      <c r="C25" s="79" t="s">
        <v>222</v>
      </c>
      <c r="D25" s="82" t="s">
        <v>169</v>
      </c>
      <c r="E25" s="82" t="s">
        <v>231</v>
      </c>
      <c r="F25" s="79"/>
      <c r="G25" s="183">
        <f>G26</f>
        <v>79.2</v>
      </c>
      <c r="J25" s="118"/>
    </row>
    <row r="26" spans="1:10" ht="21" customHeight="1" x14ac:dyDescent="0.2">
      <c r="A26" s="78" t="s">
        <v>116</v>
      </c>
      <c r="B26" s="100" t="s">
        <v>108</v>
      </c>
      <c r="C26" s="79" t="s">
        <v>222</v>
      </c>
      <c r="D26" s="82" t="s">
        <v>169</v>
      </c>
      <c r="E26" s="82" t="s">
        <v>231</v>
      </c>
      <c r="F26" s="79">
        <v>600</v>
      </c>
      <c r="G26" s="183">
        <f>G28</f>
        <v>79.2</v>
      </c>
    </row>
    <row r="27" spans="1:10" ht="17.25" customHeight="1" x14ac:dyDescent="0.2">
      <c r="A27" s="78" t="s">
        <v>118</v>
      </c>
      <c r="B27" s="100" t="s">
        <v>108</v>
      </c>
      <c r="C27" s="79" t="s">
        <v>222</v>
      </c>
      <c r="D27" s="82" t="s">
        <v>169</v>
      </c>
      <c r="E27" s="82" t="s">
        <v>231</v>
      </c>
      <c r="F27" s="79">
        <v>610</v>
      </c>
      <c r="G27" s="183">
        <f>G28</f>
        <v>79.2</v>
      </c>
    </row>
    <row r="28" spans="1:10" ht="28.5" customHeight="1" x14ac:dyDescent="0.2">
      <c r="A28" s="78" t="s">
        <v>120</v>
      </c>
      <c r="B28" s="100" t="s">
        <v>108</v>
      </c>
      <c r="C28" s="79" t="s">
        <v>222</v>
      </c>
      <c r="D28" s="82" t="s">
        <v>169</v>
      </c>
      <c r="E28" s="82" t="s">
        <v>231</v>
      </c>
      <c r="F28" s="79">
        <v>611</v>
      </c>
      <c r="G28" s="183">
        <v>79.2</v>
      </c>
    </row>
    <row r="29" spans="1:10" x14ac:dyDescent="0.2">
      <c r="A29" s="117" t="s">
        <v>109</v>
      </c>
      <c r="B29" s="101" t="s">
        <v>108</v>
      </c>
      <c r="C29" s="94" t="s">
        <v>110</v>
      </c>
      <c r="D29" s="101"/>
      <c r="E29" s="101"/>
      <c r="F29" s="112"/>
      <c r="G29" s="181">
        <f>G30+G63</f>
        <v>41187.5</v>
      </c>
    </row>
    <row r="30" spans="1:10" x14ac:dyDescent="0.2">
      <c r="A30" s="93" t="s">
        <v>111</v>
      </c>
      <c r="B30" s="101" t="s">
        <v>108</v>
      </c>
      <c r="C30" s="94" t="s">
        <v>110</v>
      </c>
      <c r="D30" s="94" t="s">
        <v>112</v>
      </c>
      <c r="E30" s="94"/>
      <c r="F30" s="92"/>
      <c r="G30" s="181">
        <f>G31+G46</f>
        <v>27396.1</v>
      </c>
      <c r="I30" s="118"/>
    </row>
    <row r="31" spans="1:10" ht="12" customHeight="1" x14ac:dyDescent="0.2">
      <c r="A31" s="93" t="s">
        <v>695</v>
      </c>
      <c r="B31" s="101" t="s">
        <v>108</v>
      </c>
      <c r="C31" s="94" t="s">
        <v>110</v>
      </c>
      <c r="D31" s="94" t="s">
        <v>112</v>
      </c>
      <c r="E31" s="94" t="s">
        <v>113</v>
      </c>
      <c r="F31" s="92"/>
      <c r="G31" s="181">
        <f>G32+G37+G51</f>
        <v>27286.1</v>
      </c>
    </row>
    <row r="32" spans="1:10" ht="13.5" thickBot="1" x14ac:dyDescent="0.25">
      <c r="A32" s="95" t="s">
        <v>114</v>
      </c>
      <c r="B32" s="103" t="s">
        <v>108</v>
      </c>
      <c r="C32" s="99" t="s">
        <v>110</v>
      </c>
      <c r="D32" s="99" t="s">
        <v>112</v>
      </c>
      <c r="E32" s="99" t="s">
        <v>115</v>
      </c>
      <c r="F32" s="97"/>
      <c r="G32" s="182">
        <f>G33</f>
        <v>9985.9</v>
      </c>
    </row>
    <row r="33" spans="1:9" ht="34.5" thickBot="1" x14ac:dyDescent="0.25">
      <c r="A33" s="329" t="s">
        <v>714</v>
      </c>
      <c r="B33" s="100" t="s">
        <v>108</v>
      </c>
      <c r="C33" s="82" t="s">
        <v>110</v>
      </c>
      <c r="D33" s="82" t="s">
        <v>112</v>
      </c>
      <c r="E33" s="82" t="s">
        <v>887</v>
      </c>
      <c r="F33" s="79"/>
      <c r="G33" s="183">
        <f>G34</f>
        <v>9985.9</v>
      </c>
    </row>
    <row r="34" spans="1:9" ht="22.5" x14ac:dyDescent="0.2">
      <c r="A34" s="78" t="s">
        <v>116</v>
      </c>
      <c r="B34" s="100" t="s">
        <v>108</v>
      </c>
      <c r="C34" s="79" t="s">
        <v>110</v>
      </c>
      <c r="D34" s="82" t="s">
        <v>112</v>
      </c>
      <c r="E34" s="82" t="s">
        <v>887</v>
      </c>
      <c r="F34" s="79" t="s">
        <v>117</v>
      </c>
      <c r="G34" s="183">
        <f>G35</f>
        <v>9985.9</v>
      </c>
    </row>
    <row r="35" spans="1:9" x14ac:dyDescent="0.2">
      <c r="A35" s="78" t="s">
        <v>118</v>
      </c>
      <c r="B35" s="100" t="s">
        <v>108</v>
      </c>
      <c r="C35" s="79" t="s">
        <v>110</v>
      </c>
      <c r="D35" s="82" t="s">
        <v>112</v>
      </c>
      <c r="E35" s="82" t="s">
        <v>887</v>
      </c>
      <c r="F35" s="79" t="s">
        <v>119</v>
      </c>
      <c r="G35" s="183">
        <f>G36</f>
        <v>9985.9</v>
      </c>
    </row>
    <row r="36" spans="1:9" ht="33.75" x14ac:dyDescent="0.2">
      <c r="A36" s="78" t="s">
        <v>120</v>
      </c>
      <c r="B36" s="100" t="s">
        <v>108</v>
      </c>
      <c r="C36" s="79" t="s">
        <v>110</v>
      </c>
      <c r="D36" s="82" t="s">
        <v>112</v>
      </c>
      <c r="E36" s="82" t="s">
        <v>887</v>
      </c>
      <c r="F36" s="79" t="s">
        <v>121</v>
      </c>
      <c r="G36" s="183">
        <v>9985.9</v>
      </c>
      <c r="I36" s="118"/>
    </row>
    <row r="37" spans="1:9" ht="22.5" x14ac:dyDescent="0.2">
      <c r="A37" s="78" t="s">
        <v>122</v>
      </c>
      <c r="B37" s="100" t="s">
        <v>108</v>
      </c>
      <c r="C37" s="82" t="s">
        <v>110</v>
      </c>
      <c r="D37" s="82" t="s">
        <v>112</v>
      </c>
      <c r="E37" s="82" t="s">
        <v>123</v>
      </c>
      <c r="F37" s="79"/>
      <c r="G37" s="183">
        <f>G38</f>
        <v>16893.2</v>
      </c>
    </row>
    <row r="38" spans="1:9" ht="39" customHeight="1" x14ac:dyDescent="0.2">
      <c r="A38" s="319" t="s">
        <v>715</v>
      </c>
      <c r="B38" s="100" t="s">
        <v>108</v>
      </c>
      <c r="C38" s="82" t="s">
        <v>110</v>
      </c>
      <c r="D38" s="82" t="s">
        <v>112</v>
      </c>
      <c r="E38" s="82" t="s">
        <v>124</v>
      </c>
      <c r="F38" s="79"/>
      <c r="G38" s="183">
        <f>G39+G43</f>
        <v>16893.2</v>
      </c>
    </row>
    <row r="39" spans="1:9" ht="33.75" x14ac:dyDescent="0.2">
      <c r="A39" s="78" t="s">
        <v>125</v>
      </c>
      <c r="B39" s="100" t="s">
        <v>108</v>
      </c>
      <c r="C39" s="82" t="s">
        <v>110</v>
      </c>
      <c r="D39" s="82" t="s">
        <v>112</v>
      </c>
      <c r="E39" s="82" t="s">
        <v>124</v>
      </c>
      <c r="F39" s="79" t="s">
        <v>126</v>
      </c>
      <c r="G39" s="183">
        <f>G40</f>
        <v>2859.8</v>
      </c>
    </row>
    <row r="40" spans="1:9" x14ac:dyDescent="0.2">
      <c r="A40" s="78" t="s">
        <v>127</v>
      </c>
      <c r="B40" s="100" t="s">
        <v>108</v>
      </c>
      <c r="C40" s="82" t="s">
        <v>110</v>
      </c>
      <c r="D40" s="82" t="s">
        <v>112</v>
      </c>
      <c r="E40" s="82" t="s">
        <v>124</v>
      </c>
      <c r="F40" s="79">
        <v>110</v>
      </c>
      <c r="G40" s="183">
        <f>G41+G42</f>
        <v>2859.8</v>
      </c>
    </row>
    <row r="41" spans="1:9" x14ac:dyDescent="0.2">
      <c r="A41" s="78" t="s">
        <v>128</v>
      </c>
      <c r="B41" s="100" t="s">
        <v>108</v>
      </c>
      <c r="C41" s="82" t="s">
        <v>110</v>
      </c>
      <c r="D41" s="82" t="s">
        <v>112</v>
      </c>
      <c r="E41" s="82" t="s">
        <v>124</v>
      </c>
      <c r="F41" s="79">
        <v>111</v>
      </c>
      <c r="G41" s="183">
        <v>2196.5</v>
      </c>
    </row>
    <row r="42" spans="1:9" ht="22.5" x14ac:dyDescent="0.2">
      <c r="A42" s="105" t="s">
        <v>129</v>
      </c>
      <c r="B42" s="100" t="s">
        <v>108</v>
      </c>
      <c r="C42" s="82" t="s">
        <v>110</v>
      </c>
      <c r="D42" s="82" t="s">
        <v>112</v>
      </c>
      <c r="E42" s="82" t="s">
        <v>124</v>
      </c>
      <c r="F42" s="79">
        <v>119</v>
      </c>
      <c r="G42" s="183">
        <v>663.3</v>
      </c>
    </row>
    <row r="43" spans="1:9" ht="22.5" x14ac:dyDescent="0.2">
      <c r="A43" s="78" t="s">
        <v>116</v>
      </c>
      <c r="B43" s="100" t="s">
        <v>108</v>
      </c>
      <c r="C43" s="79" t="s">
        <v>110</v>
      </c>
      <c r="D43" s="82" t="s">
        <v>112</v>
      </c>
      <c r="E43" s="82" t="s">
        <v>124</v>
      </c>
      <c r="F43" s="79" t="s">
        <v>117</v>
      </c>
      <c r="G43" s="183">
        <f>G44</f>
        <v>14033.4</v>
      </c>
    </row>
    <row r="44" spans="1:9" x14ac:dyDescent="0.2">
      <c r="A44" s="78" t="s">
        <v>118</v>
      </c>
      <c r="B44" s="100" t="s">
        <v>108</v>
      </c>
      <c r="C44" s="79" t="s">
        <v>110</v>
      </c>
      <c r="D44" s="82" t="s">
        <v>112</v>
      </c>
      <c r="E44" s="82" t="s">
        <v>124</v>
      </c>
      <c r="F44" s="79" t="s">
        <v>119</v>
      </c>
      <c r="G44" s="183">
        <f>G45</f>
        <v>14033.4</v>
      </c>
    </row>
    <row r="45" spans="1:9" ht="34.5" thickBot="1" x14ac:dyDescent="0.25">
      <c r="A45" s="78" t="s">
        <v>120</v>
      </c>
      <c r="B45" s="100" t="s">
        <v>108</v>
      </c>
      <c r="C45" s="79" t="s">
        <v>110</v>
      </c>
      <c r="D45" s="82" t="s">
        <v>112</v>
      </c>
      <c r="E45" s="82" t="s">
        <v>124</v>
      </c>
      <c r="F45" s="79" t="s">
        <v>121</v>
      </c>
      <c r="G45" s="183">
        <v>14033.4</v>
      </c>
    </row>
    <row r="46" spans="1:9" ht="34.5" thickBot="1" x14ac:dyDescent="0.25">
      <c r="A46" s="329" t="s">
        <v>757</v>
      </c>
      <c r="B46" s="99" t="s">
        <v>108</v>
      </c>
      <c r="C46" s="99" t="s">
        <v>110</v>
      </c>
      <c r="D46" s="99" t="s">
        <v>112</v>
      </c>
      <c r="E46" s="142" t="s">
        <v>758</v>
      </c>
      <c r="F46" s="97"/>
      <c r="G46" s="182">
        <f>G47+G59</f>
        <v>110</v>
      </c>
    </row>
    <row r="47" spans="1:9" x14ac:dyDescent="0.2">
      <c r="A47" s="106" t="s">
        <v>140</v>
      </c>
      <c r="B47" s="100" t="s">
        <v>108</v>
      </c>
      <c r="C47" s="82" t="s">
        <v>110</v>
      </c>
      <c r="D47" s="82" t="s">
        <v>112</v>
      </c>
      <c r="E47" s="82" t="s">
        <v>759</v>
      </c>
      <c r="F47" s="79"/>
      <c r="G47" s="183">
        <f>G48</f>
        <v>6.6</v>
      </c>
    </row>
    <row r="48" spans="1:9" ht="33.75" x14ac:dyDescent="0.2">
      <c r="A48" s="78" t="s">
        <v>125</v>
      </c>
      <c r="B48" s="100" t="s">
        <v>108</v>
      </c>
      <c r="C48" s="82" t="s">
        <v>110</v>
      </c>
      <c r="D48" s="82" t="s">
        <v>112</v>
      </c>
      <c r="E48" s="82" t="s">
        <v>759</v>
      </c>
      <c r="F48" s="79">
        <v>100</v>
      </c>
      <c r="G48" s="183">
        <f>G49</f>
        <v>6.6</v>
      </c>
    </row>
    <row r="49" spans="1:9" x14ac:dyDescent="0.2">
      <c r="A49" s="78" t="s">
        <v>127</v>
      </c>
      <c r="B49" s="100" t="s">
        <v>108</v>
      </c>
      <c r="C49" s="82" t="s">
        <v>110</v>
      </c>
      <c r="D49" s="82" t="s">
        <v>112</v>
      </c>
      <c r="E49" s="82" t="s">
        <v>759</v>
      </c>
      <c r="F49" s="79">
        <v>110</v>
      </c>
      <c r="G49" s="183">
        <f>G50</f>
        <v>6.6</v>
      </c>
    </row>
    <row r="50" spans="1:9" x14ac:dyDescent="0.2">
      <c r="A50" s="106" t="s">
        <v>470</v>
      </c>
      <c r="B50" s="100" t="s">
        <v>108</v>
      </c>
      <c r="C50" s="82" t="s">
        <v>110</v>
      </c>
      <c r="D50" s="82" t="s">
        <v>112</v>
      </c>
      <c r="E50" s="82" t="s">
        <v>759</v>
      </c>
      <c r="F50" s="79">
        <v>112</v>
      </c>
      <c r="G50" s="183">
        <v>6.6</v>
      </c>
      <c r="H50" s="118"/>
    </row>
    <row r="51" spans="1:9" ht="22.5" x14ac:dyDescent="0.2">
      <c r="A51" s="78" t="s">
        <v>130</v>
      </c>
      <c r="B51" s="100" t="s">
        <v>108</v>
      </c>
      <c r="C51" s="82" t="s">
        <v>110</v>
      </c>
      <c r="D51" s="82" t="s">
        <v>112</v>
      </c>
      <c r="E51" s="82" t="s">
        <v>131</v>
      </c>
      <c r="F51" s="79"/>
      <c r="G51" s="183">
        <f>G52</f>
        <v>407</v>
      </c>
    </row>
    <row r="52" spans="1:9" ht="22.5" x14ac:dyDescent="0.2">
      <c r="A52" s="78" t="s">
        <v>132</v>
      </c>
      <c r="B52" s="100" t="s">
        <v>108</v>
      </c>
      <c r="C52" s="82" t="s">
        <v>110</v>
      </c>
      <c r="D52" s="82" t="s">
        <v>112</v>
      </c>
      <c r="E52" s="82" t="s">
        <v>133</v>
      </c>
      <c r="F52" s="79"/>
      <c r="G52" s="183">
        <f>G53+G56</f>
        <v>407</v>
      </c>
    </row>
    <row r="53" spans="1:9" ht="33.75" x14ac:dyDescent="0.2">
      <c r="A53" s="78" t="s">
        <v>125</v>
      </c>
      <c r="B53" s="100" t="s">
        <v>108</v>
      </c>
      <c r="C53" s="82" t="s">
        <v>110</v>
      </c>
      <c r="D53" s="82" t="s">
        <v>112</v>
      </c>
      <c r="E53" s="82" t="s">
        <v>133</v>
      </c>
      <c r="F53" s="79">
        <v>100</v>
      </c>
      <c r="G53" s="183">
        <f>G54</f>
        <v>0</v>
      </c>
    </row>
    <row r="54" spans="1:9" x14ac:dyDescent="0.2">
      <c r="A54" s="78" t="s">
        <v>127</v>
      </c>
      <c r="B54" s="100" t="s">
        <v>108</v>
      </c>
      <c r="C54" s="82" t="s">
        <v>110</v>
      </c>
      <c r="D54" s="82" t="s">
        <v>112</v>
      </c>
      <c r="E54" s="82" t="s">
        <v>133</v>
      </c>
      <c r="F54" s="79">
        <v>110</v>
      </c>
      <c r="G54" s="183">
        <f>+G55</f>
        <v>0</v>
      </c>
    </row>
    <row r="55" spans="1:9" x14ac:dyDescent="0.2">
      <c r="A55" s="106" t="s">
        <v>470</v>
      </c>
      <c r="B55" s="100" t="s">
        <v>108</v>
      </c>
      <c r="C55" s="82" t="s">
        <v>110</v>
      </c>
      <c r="D55" s="82" t="s">
        <v>112</v>
      </c>
      <c r="E55" s="82" t="s">
        <v>133</v>
      </c>
      <c r="F55" s="79">
        <v>112</v>
      </c>
      <c r="G55" s="183">
        <v>0</v>
      </c>
    </row>
    <row r="56" spans="1:9" x14ac:dyDescent="0.2">
      <c r="A56" s="78" t="s">
        <v>507</v>
      </c>
      <c r="B56" s="100" t="s">
        <v>108</v>
      </c>
      <c r="C56" s="82" t="s">
        <v>110</v>
      </c>
      <c r="D56" s="82" t="s">
        <v>112</v>
      </c>
      <c r="E56" s="82" t="s">
        <v>133</v>
      </c>
      <c r="F56" s="79" t="s">
        <v>134</v>
      </c>
      <c r="G56" s="183">
        <f>G57</f>
        <v>407</v>
      </c>
    </row>
    <row r="57" spans="1:9" ht="22.5" x14ac:dyDescent="0.2">
      <c r="A57" s="78" t="s">
        <v>135</v>
      </c>
      <c r="B57" s="100" t="s">
        <v>108</v>
      </c>
      <c r="C57" s="82" t="s">
        <v>110</v>
      </c>
      <c r="D57" s="82" t="s">
        <v>112</v>
      </c>
      <c r="E57" s="82" t="s">
        <v>133</v>
      </c>
      <c r="F57" s="79" t="s">
        <v>136</v>
      </c>
      <c r="G57" s="183">
        <f>G58</f>
        <v>407</v>
      </c>
    </row>
    <row r="58" spans="1:9" x14ac:dyDescent="0.2">
      <c r="A58" s="106" t="s">
        <v>681</v>
      </c>
      <c r="B58" s="100" t="s">
        <v>108</v>
      </c>
      <c r="C58" s="82" t="s">
        <v>110</v>
      </c>
      <c r="D58" s="82" t="s">
        <v>112</v>
      </c>
      <c r="E58" s="82" t="s">
        <v>133</v>
      </c>
      <c r="F58" s="79" t="s">
        <v>138</v>
      </c>
      <c r="G58" s="183">
        <v>407</v>
      </c>
    </row>
    <row r="59" spans="1:9" x14ac:dyDescent="0.2">
      <c r="A59" s="106" t="s">
        <v>140</v>
      </c>
      <c r="B59" s="100" t="s">
        <v>108</v>
      </c>
      <c r="C59" s="82" t="s">
        <v>110</v>
      </c>
      <c r="D59" s="82" t="s">
        <v>112</v>
      </c>
      <c r="E59" s="82" t="s">
        <v>759</v>
      </c>
      <c r="F59" s="79"/>
      <c r="G59" s="183">
        <f>G60</f>
        <v>103.4</v>
      </c>
    </row>
    <row r="60" spans="1:9" ht="22.5" x14ac:dyDescent="0.2">
      <c r="A60" s="78" t="s">
        <v>116</v>
      </c>
      <c r="B60" s="100" t="s">
        <v>108</v>
      </c>
      <c r="C60" s="82" t="s">
        <v>110</v>
      </c>
      <c r="D60" s="82" t="s">
        <v>112</v>
      </c>
      <c r="E60" s="82" t="s">
        <v>759</v>
      </c>
      <c r="F60" s="79">
        <v>600</v>
      </c>
      <c r="G60" s="183">
        <f>G61</f>
        <v>103.4</v>
      </c>
    </row>
    <row r="61" spans="1:9" x14ac:dyDescent="0.2">
      <c r="A61" s="78" t="s">
        <v>118</v>
      </c>
      <c r="B61" s="100" t="s">
        <v>108</v>
      </c>
      <c r="C61" s="82" t="s">
        <v>110</v>
      </c>
      <c r="D61" s="82" t="s">
        <v>112</v>
      </c>
      <c r="E61" s="82" t="s">
        <v>759</v>
      </c>
      <c r="F61" s="79">
        <v>610</v>
      </c>
      <c r="G61" s="183">
        <f>G62</f>
        <v>103.4</v>
      </c>
    </row>
    <row r="62" spans="1:9" ht="33.75" x14ac:dyDescent="0.2">
      <c r="A62" s="78" t="s">
        <v>120</v>
      </c>
      <c r="B62" s="100" t="s">
        <v>108</v>
      </c>
      <c r="C62" s="82" t="s">
        <v>110</v>
      </c>
      <c r="D62" s="82" t="s">
        <v>112</v>
      </c>
      <c r="E62" s="82" t="s">
        <v>759</v>
      </c>
      <c r="F62" s="79">
        <v>611</v>
      </c>
      <c r="G62" s="183">
        <v>103.4</v>
      </c>
    </row>
    <row r="63" spans="1:9" x14ac:dyDescent="0.2">
      <c r="A63" s="93" t="s">
        <v>141</v>
      </c>
      <c r="B63" s="101" t="s">
        <v>108</v>
      </c>
      <c r="C63" s="92" t="s">
        <v>110</v>
      </c>
      <c r="D63" s="94" t="s">
        <v>142</v>
      </c>
      <c r="E63" s="94"/>
      <c r="F63" s="92"/>
      <c r="G63" s="181">
        <f>G69+G64</f>
        <v>13791.400000000001</v>
      </c>
      <c r="I63" s="118"/>
    </row>
    <row r="64" spans="1:9" x14ac:dyDescent="0.2">
      <c r="A64" s="105" t="s">
        <v>143</v>
      </c>
      <c r="B64" s="100" t="s">
        <v>108</v>
      </c>
      <c r="C64" s="82" t="s">
        <v>110</v>
      </c>
      <c r="D64" s="82" t="s">
        <v>142</v>
      </c>
      <c r="E64" s="82" t="s">
        <v>144</v>
      </c>
      <c r="F64" s="79"/>
      <c r="G64" s="183">
        <f>G65</f>
        <v>500</v>
      </c>
    </row>
    <row r="65" spans="1:9" ht="22.5" x14ac:dyDescent="0.2">
      <c r="A65" s="105" t="s">
        <v>708</v>
      </c>
      <c r="B65" s="100" t="s">
        <v>108</v>
      </c>
      <c r="C65" s="82" t="s">
        <v>110</v>
      </c>
      <c r="D65" s="82" t="s">
        <v>142</v>
      </c>
      <c r="E65" s="82" t="s">
        <v>145</v>
      </c>
      <c r="F65" s="79"/>
      <c r="G65" s="183">
        <f>G66</f>
        <v>500</v>
      </c>
    </row>
    <row r="66" spans="1:9" x14ac:dyDescent="0.2">
      <c r="A66" s="78" t="s">
        <v>507</v>
      </c>
      <c r="B66" s="100" t="s">
        <v>108</v>
      </c>
      <c r="C66" s="82" t="s">
        <v>110</v>
      </c>
      <c r="D66" s="82" t="s">
        <v>142</v>
      </c>
      <c r="E66" s="82" t="s">
        <v>145</v>
      </c>
      <c r="F66" s="79" t="s">
        <v>134</v>
      </c>
      <c r="G66" s="183">
        <f>G67</f>
        <v>500</v>
      </c>
    </row>
    <row r="67" spans="1:9" ht="22.5" x14ac:dyDescent="0.2">
      <c r="A67" s="78" t="s">
        <v>135</v>
      </c>
      <c r="B67" s="100" t="s">
        <v>108</v>
      </c>
      <c r="C67" s="82" t="s">
        <v>110</v>
      </c>
      <c r="D67" s="82" t="s">
        <v>142</v>
      </c>
      <c r="E67" s="82" t="s">
        <v>145</v>
      </c>
      <c r="F67" s="79" t="s">
        <v>136</v>
      </c>
      <c r="G67" s="183">
        <f>G68</f>
        <v>500</v>
      </c>
    </row>
    <row r="68" spans="1:9" x14ac:dyDescent="0.2">
      <c r="A68" s="106" t="s">
        <v>681</v>
      </c>
      <c r="B68" s="100" t="s">
        <v>108</v>
      </c>
      <c r="C68" s="82" t="s">
        <v>110</v>
      </c>
      <c r="D68" s="82" t="s">
        <v>142</v>
      </c>
      <c r="E68" s="82" t="s">
        <v>145</v>
      </c>
      <c r="F68" s="79" t="s">
        <v>138</v>
      </c>
      <c r="G68" s="183">
        <v>500</v>
      </c>
    </row>
    <row r="69" spans="1:9" ht="22.5" x14ac:dyDescent="0.2">
      <c r="A69" s="78" t="s">
        <v>130</v>
      </c>
      <c r="B69" s="100" t="s">
        <v>108</v>
      </c>
      <c r="C69" s="82" t="s">
        <v>110</v>
      </c>
      <c r="D69" s="82" t="s">
        <v>142</v>
      </c>
      <c r="E69" s="82" t="s">
        <v>131</v>
      </c>
      <c r="F69" s="79"/>
      <c r="G69" s="183">
        <f>G70+G75</f>
        <v>13291.400000000001</v>
      </c>
    </row>
    <row r="70" spans="1:9" ht="22.5" x14ac:dyDescent="0.2">
      <c r="A70" s="95" t="s">
        <v>146</v>
      </c>
      <c r="B70" s="103" t="s">
        <v>108</v>
      </c>
      <c r="C70" s="97" t="s">
        <v>110</v>
      </c>
      <c r="D70" s="99" t="s">
        <v>142</v>
      </c>
      <c r="E70" s="99" t="s">
        <v>147</v>
      </c>
      <c r="F70" s="97"/>
      <c r="G70" s="182">
        <f>G71</f>
        <v>577</v>
      </c>
    </row>
    <row r="71" spans="1:9" ht="33.75" x14ac:dyDescent="0.2">
      <c r="A71" s="78" t="s">
        <v>125</v>
      </c>
      <c r="B71" s="100" t="s">
        <v>108</v>
      </c>
      <c r="C71" s="79" t="s">
        <v>110</v>
      </c>
      <c r="D71" s="82" t="s">
        <v>142</v>
      </c>
      <c r="E71" s="82" t="s">
        <v>148</v>
      </c>
      <c r="F71" s="79">
        <v>100</v>
      </c>
      <c r="G71" s="183">
        <f>G72</f>
        <v>577</v>
      </c>
    </row>
    <row r="72" spans="1:9" x14ac:dyDescent="0.2">
      <c r="A72" s="78" t="s">
        <v>149</v>
      </c>
      <c r="B72" s="100" t="s">
        <v>108</v>
      </c>
      <c r="C72" s="79" t="s">
        <v>110</v>
      </c>
      <c r="D72" s="82" t="s">
        <v>142</v>
      </c>
      <c r="E72" s="82" t="s">
        <v>148</v>
      </c>
      <c r="F72" s="79">
        <v>120</v>
      </c>
      <c r="G72" s="183">
        <f>G73+G74</f>
        <v>577</v>
      </c>
    </row>
    <row r="73" spans="1:9" x14ac:dyDescent="0.2">
      <c r="A73" s="105" t="s">
        <v>150</v>
      </c>
      <c r="B73" s="100" t="s">
        <v>108</v>
      </c>
      <c r="C73" s="79" t="s">
        <v>110</v>
      </c>
      <c r="D73" s="82" t="s">
        <v>142</v>
      </c>
      <c r="E73" s="82" t="s">
        <v>148</v>
      </c>
      <c r="F73" s="79">
        <v>121</v>
      </c>
      <c r="G73" s="183">
        <v>443.2</v>
      </c>
      <c r="H73" s="118"/>
    </row>
    <row r="74" spans="1:9" ht="33.75" x14ac:dyDescent="0.2">
      <c r="A74" s="105" t="s">
        <v>151</v>
      </c>
      <c r="B74" s="100" t="s">
        <v>108</v>
      </c>
      <c r="C74" s="79" t="s">
        <v>110</v>
      </c>
      <c r="D74" s="82" t="s">
        <v>142</v>
      </c>
      <c r="E74" s="82" t="s">
        <v>148</v>
      </c>
      <c r="F74" s="79">
        <v>129</v>
      </c>
      <c r="G74" s="183">
        <v>133.80000000000001</v>
      </c>
    </row>
    <row r="75" spans="1:9" ht="22.5" x14ac:dyDescent="0.2">
      <c r="A75" s="95" t="s">
        <v>132</v>
      </c>
      <c r="B75" s="103" t="s">
        <v>108</v>
      </c>
      <c r="C75" s="97" t="s">
        <v>110</v>
      </c>
      <c r="D75" s="99" t="s">
        <v>142</v>
      </c>
      <c r="E75" s="99" t="s">
        <v>158</v>
      </c>
      <c r="F75" s="97"/>
      <c r="G75" s="182">
        <f>G76+G80+G84</f>
        <v>12714.400000000001</v>
      </c>
      <c r="I75" s="118"/>
    </row>
    <row r="76" spans="1:9" ht="33.75" x14ac:dyDescent="0.2">
      <c r="A76" s="78" t="s">
        <v>125</v>
      </c>
      <c r="B76" s="100" t="s">
        <v>108</v>
      </c>
      <c r="C76" s="79" t="s">
        <v>110</v>
      </c>
      <c r="D76" s="82" t="s">
        <v>142</v>
      </c>
      <c r="E76" s="82" t="s">
        <v>159</v>
      </c>
      <c r="F76" s="79">
        <v>100</v>
      </c>
      <c r="G76" s="183">
        <f>G77</f>
        <v>12475.400000000001</v>
      </c>
    </row>
    <row r="77" spans="1:9" x14ac:dyDescent="0.2">
      <c r="A77" s="78" t="s">
        <v>127</v>
      </c>
      <c r="B77" s="100" t="s">
        <v>108</v>
      </c>
      <c r="C77" s="79" t="s">
        <v>110</v>
      </c>
      <c r="D77" s="82" t="s">
        <v>142</v>
      </c>
      <c r="E77" s="82" t="s">
        <v>159</v>
      </c>
      <c r="F77" s="79">
        <v>110</v>
      </c>
      <c r="G77" s="183">
        <f>G78+G79</f>
        <v>12475.400000000001</v>
      </c>
    </row>
    <row r="78" spans="1:9" x14ac:dyDescent="0.2">
      <c r="A78" s="78" t="s">
        <v>128</v>
      </c>
      <c r="B78" s="100" t="s">
        <v>108</v>
      </c>
      <c r="C78" s="79" t="s">
        <v>110</v>
      </c>
      <c r="D78" s="82" t="s">
        <v>142</v>
      </c>
      <c r="E78" s="82" t="s">
        <v>159</v>
      </c>
      <c r="F78" s="79">
        <v>111</v>
      </c>
      <c r="G78" s="183">
        <v>9581.7000000000007</v>
      </c>
    </row>
    <row r="79" spans="1:9" ht="22.5" x14ac:dyDescent="0.2">
      <c r="A79" s="105" t="s">
        <v>129</v>
      </c>
      <c r="B79" s="100" t="s">
        <v>108</v>
      </c>
      <c r="C79" s="79" t="s">
        <v>110</v>
      </c>
      <c r="D79" s="82" t="s">
        <v>142</v>
      </c>
      <c r="E79" s="82" t="s">
        <v>159</v>
      </c>
      <c r="F79" s="79">
        <v>119</v>
      </c>
      <c r="G79" s="183">
        <v>2893.7</v>
      </c>
    </row>
    <row r="80" spans="1:9" x14ac:dyDescent="0.2">
      <c r="A80" s="78" t="s">
        <v>507</v>
      </c>
      <c r="B80" s="100" t="s">
        <v>108</v>
      </c>
      <c r="C80" s="79" t="s">
        <v>110</v>
      </c>
      <c r="D80" s="82" t="s">
        <v>142</v>
      </c>
      <c r="E80" s="82" t="s">
        <v>160</v>
      </c>
      <c r="F80" s="79" t="s">
        <v>134</v>
      </c>
      <c r="G80" s="183">
        <f>SUM(G81)</f>
        <v>234.9</v>
      </c>
    </row>
    <row r="81" spans="1:10" ht="22.5" x14ac:dyDescent="0.2">
      <c r="A81" s="78" t="s">
        <v>135</v>
      </c>
      <c r="B81" s="100" t="s">
        <v>108</v>
      </c>
      <c r="C81" s="79" t="s">
        <v>110</v>
      </c>
      <c r="D81" s="82" t="s">
        <v>142</v>
      </c>
      <c r="E81" s="82" t="s">
        <v>160</v>
      </c>
      <c r="F81" s="79" t="s">
        <v>136</v>
      </c>
      <c r="G81" s="183">
        <f>G83+G82</f>
        <v>234.9</v>
      </c>
    </row>
    <row r="82" spans="1:10" ht="22.5" x14ac:dyDescent="0.2">
      <c r="A82" s="106" t="s">
        <v>152</v>
      </c>
      <c r="B82" s="100" t="s">
        <v>108</v>
      </c>
      <c r="C82" s="79" t="s">
        <v>110</v>
      </c>
      <c r="D82" s="82" t="s">
        <v>142</v>
      </c>
      <c r="E82" s="82" t="s">
        <v>160</v>
      </c>
      <c r="F82" s="79">
        <v>242</v>
      </c>
      <c r="G82" s="183">
        <v>95.9</v>
      </c>
    </row>
    <row r="83" spans="1:10" x14ac:dyDescent="0.2">
      <c r="A83" s="106" t="s">
        <v>681</v>
      </c>
      <c r="B83" s="100" t="s">
        <v>108</v>
      </c>
      <c r="C83" s="79" t="s">
        <v>110</v>
      </c>
      <c r="D83" s="82" t="s">
        <v>142</v>
      </c>
      <c r="E83" s="82" t="s">
        <v>160</v>
      </c>
      <c r="F83" s="79" t="s">
        <v>138</v>
      </c>
      <c r="G83" s="183">
        <v>139</v>
      </c>
    </row>
    <row r="84" spans="1:10" x14ac:dyDescent="0.2">
      <c r="A84" s="69" t="s">
        <v>153</v>
      </c>
      <c r="B84" s="100" t="s">
        <v>108</v>
      </c>
      <c r="C84" s="79" t="s">
        <v>110</v>
      </c>
      <c r="D84" s="82" t="s">
        <v>142</v>
      </c>
      <c r="E84" s="82" t="s">
        <v>160</v>
      </c>
      <c r="F84" s="67" t="s">
        <v>215</v>
      </c>
      <c r="G84" s="185">
        <f>G85</f>
        <v>4.0999999999999996</v>
      </c>
    </row>
    <row r="85" spans="1:10" x14ac:dyDescent="0.2">
      <c r="A85" s="69" t="s">
        <v>154</v>
      </c>
      <c r="B85" s="100" t="s">
        <v>108</v>
      </c>
      <c r="C85" s="79" t="s">
        <v>110</v>
      </c>
      <c r="D85" s="82" t="s">
        <v>142</v>
      </c>
      <c r="E85" s="82" t="s">
        <v>160</v>
      </c>
      <c r="F85" s="67" t="s">
        <v>155</v>
      </c>
      <c r="G85" s="185">
        <f>G86+G88+G87</f>
        <v>4.0999999999999996</v>
      </c>
    </row>
    <row r="86" spans="1:10" x14ac:dyDescent="0.2">
      <c r="A86" s="73" t="s">
        <v>156</v>
      </c>
      <c r="B86" s="100" t="s">
        <v>108</v>
      </c>
      <c r="C86" s="79" t="s">
        <v>110</v>
      </c>
      <c r="D86" s="82" t="s">
        <v>142</v>
      </c>
      <c r="E86" s="82" t="s">
        <v>160</v>
      </c>
      <c r="F86" s="67" t="s">
        <v>157</v>
      </c>
      <c r="G86" s="185">
        <v>0</v>
      </c>
    </row>
    <row r="87" spans="1:10" x14ac:dyDescent="0.2">
      <c r="A87" s="69" t="s">
        <v>216</v>
      </c>
      <c r="B87" s="100" t="s">
        <v>108</v>
      </c>
      <c r="C87" s="79" t="s">
        <v>110</v>
      </c>
      <c r="D87" s="82" t="s">
        <v>142</v>
      </c>
      <c r="E87" s="82" t="s">
        <v>160</v>
      </c>
      <c r="F87" s="67">
        <v>852</v>
      </c>
      <c r="G87" s="185">
        <v>0</v>
      </c>
    </row>
    <row r="88" spans="1:10" x14ac:dyDescent="0.2">
      <c r="A88" s="69" t="s">
        <v>469</v>
      </c>
      <c r="B88" s="100" t="s">
        <v>108</v>
      </c>
      <c r="C88" s="79" t="s">
        <v>110</v>
      </c>
      <c r="D88" s="82" t="s">
        <v>142</v>
      </c>
      <c r="E88" s="82" t="s">
        <v>160</v>
      </c>
      <c r="F88" s="67">
        <v>853</v>
      </c>
      <c r="G88" s="185">
        <v>4.0999999999999996</v>
      </c>
    </row>
    <row r="89" spans="1:10" x14ac:dyDescent="0.2">
      <c r="A89" s="93" t="s">
        <v>419</v>
      </c>
      <c r="B89" s="101" t="s">
        <v>108</v>
      </c>
      <c r="C89" s="92">
        <v>12</v>
      </c>
      <c r="D89" s="94"/>
      <c r="E89" s="94"/>
      <c r="F89" s="92"/>
      <c r="G89" s="193">
        <f t="shared" ref="G89:G92" si="0">G90</f>
        <v>100</v>
      </c>
      <c r="J89" s="118"/>
    </row>
    <row r="90" spans="1:10" x14ac:dyDescent="0.2">
      <c r="A90" s="93" t="s">
        <v>420</v>
      </c>
      <c r="B90" s="101" t="s">
        <v>108</v>
      </c>
      <c r="C90" s="92">
        <v>12</v>
      </c>
      <c r="D90" s="94" t="s">
        <v>233</v>
      </c>
      <c r="E90" s="94"/>
      <c r="F90" s="92"/>
      <c r="G90" s="193">
        <f t="shared" si="0"/>
        <v>100</v>
      </c>
    </row>
    <row r="91" spans="1:10" s="287" customFormat="1" x14ac:dyDescent="0.2">
      <c r="A91" s="95" t="s">
        <v>766</v>
      </c>
      <c r="B91" s="103" t="s">
        <v>108</v>
      </c>
      <c r="C91" s="97">
        <v>12</v>
      </c>
      <c r="D91" s="99" t="s">
        <v>233</v>
      </c>
      <c r="E91" s="99" t="s">
        <v>774</v>
      </c>
      <c r="F91" s="97"/>
      <c r="G91" s="195">
        <f>G92+G95</f>
        <v>100</v>
      </c>
      <c r="H91" s="286"/>
      <c r="I91" s="286"/>
      <c r="J91" s="286"/>
    </row>
    <row r="92" spans="1:10" x14ac:dyDescent="0.2">
      <c r="A92" s="78" t="s">
        <v>507</v>
      </c>
      <c r="B92" s="100" t="s">
        <v>108</v>
      </c>
      <c r="C92" s="79">
        <v>12</v>
      </c>
      <c r="D92" s="82" t="s">
        <v>233</v>
      </c>
      <c r="E92" s="99" t="s">
        <v>774</v>
      </c>
      <c r="F92" s="79">
        <v>200</v>
      </c>
      <c r="G92" s="194">
        <f t="shared" si="0"/>
        <v>66</v>
      </c>
    </row>
    <row r="93" spans="1:10" ht="22.5" x14ac:dyDescent="0.2">
      <c r="A93" s="78" t="s">
        <v>135</v>
      </c>
      <c r="B93" s="100" t="s">
        <v>108</v>
      </c>
      <c r="C93" s="79">
        <v>12</v>
      </c>
      <c r="D93" s="82" t="s">
        <v>233</v>
      </c>
      <c r="E93" s="99" t="s">
        <v>774</v>
      </c>
      <c r="F93" s="79">
        <v>240</v>
      </c>
      <c r="G93" s="194">
        <f>G94</f>
        <v>66</v>
      </c>
    </row>
    <row r="94" spans="1:10" x14ac:dyDescent="0.2">
      <c r="A94" s="106" t="s">
        <v>681</v>
      </c>
      <c r="B94" s="100" t="s">
        <v>108</v>
      </c>
      <c r="C94" s="79">
        <v>12</v>
      </c>
      <c r="D94" s="82" t="s">
        <v>233</v>
      </c>
      <c r="E94" s="99" t="s">
        <v>774</v>
      </c>
      <c r="F94" s="79">
        <v>244</v>
      </c>
      <c r="G94" s="194">
        <v>66</v>
      </c>
    </row>
    <row r="95" spans="1:10" x14ac:dyDescent="0.2">
      <c r="A95" s="78" t="s">
        <v>507</v>
      </c>
      <c r="B95" s="100" t="s">
        <v>108</v>
      </c>
      <c r="C95" s="79">
        <v>12</v>
      </c>
      <c r="D95" s="82" t="s">
        <v>233</v>
      </c>
      <c r="E95" s="99" t="s">
        <v>775</v>
      </c>
      <c r="F95" s="79" t="s">
        <v>134</v>
      </c>
      <c r="G95" s="183">
        <f>SUM(G96)</f>
        <v>34</v>
      </c>
    </row>
    <row r="96" spans="1:10" ht="22.5" x14ac:dyDescent="0.2">
      <c r="A96" s="78" t="s">
        <v>135</v>
      </c>
      <c r="B96" s="100" t="s">
        <v>108</v>
      </c>
      <c r="C96" s="79">
        <v>12</v>
      </c>
      <c r="D96" s="82" t="s">
        <v>233</v>
      </c>
      <c r="E96" s="99" t="s">
        <v>775</v>
      </c>
      <c r="F96" s="79" t="s">
        <v>136</v>
      </c>
      <c r="G96" s="183">
        <f>G98+G97</f>
        <v>34</v>
      </c>
    </row>
    <row r="97" spans="1:10" ht="22.5" x14ac:dyDescent="0.2">
      <c r="A97" s="106" t="s">
        <v>152</v>
      </c>
      <c r="B97" s="100" t="s">
        <v>108</v>
      </c>
      <c r="C97" s="79">
        <v>12</v>
      </c>
      <c r="D97" s="82" t="s">
        <v>233</v>
      </c>
      <c r="E97" s="99" t="s">
        <v>775</v>
      </c>
      <c r="F97" s="79">
        <v>242</v>
      </c>
      <c r="G97" s="183">
        <v>24</v>
      </c>
    </row>
    <row r="98" spans="1:10" x14ac:dyDescent="0.2">
      <c r="A98" s="106" t="s">
        <v>681</v>
      </c>
      <c r="B98" s="100" t="s">
        <v>108</v>
      </c>
      <c r="C98" s="79">
        <v>12</v>
      </c>
      <c r="D98" s="82" t="s">
        <v>233</v>
      </c>
      <c r="E98" s="99" t="s">
        <v>775</v>
      </c>
      <c r="F98" s="79" t="s">
        <v>138</v>
      </c>
      <c r="G98" s="183">
        <v>10</v>
      </c>
    </row>
    <row r="99" spans="1:10" ht="21" x14ac:dyDescent="0.2">
      <c r="A99" s="93" t="s">
        <v>161</v>
      </c>
      <c r="B99" s="94" t="s">
        <v>162</v>
      </c>
      <c r="C99" s="92" t="s">
        <v>163</v>
      </c>
      <c r="D99" s="94" t="s">
        <v>163</v>
      </c>
      <c r="E99" s="94" t="s">
        <v>164</v>
      </c>
      <c r="F99" s="92" t="s">
        <v>165</v>
      </c>
      <c r="G99" s="181">
        <f>G100</f>
        <v>79286.8</v>
      </c>
      <c r="H99" s="118"/>
    </row>
    <row r="100" spans="1:10" x14ac:dyDescent="0.2">
      <c r="A100" s="61" t="s">
        <v>166</v>
      </c>
      <c r="B100" s="89" t="s">
        <v>162</v>
      </c>
      <c r="C100" s="91" t="s">
        <v>167</v>
      </c>
      <c r="D100" s="89" t="s">
        <v>163</v>
      </c>
      <c r="E100" s="89" t="s">
        <v>164</v>
      </c>
      <c r="F100" s="91" t="s">
        <v>165</v>
      </c>
      <c r="G100" s="180">
        <f>G101+G153+G164</f>
        <v>79286.8</v>
      </c>
    </row>
    <row r="101" spans="1:10" x14ac:dyDescent="0.2">
      <c r="A101" s="61" t="s">
        <v>168</v>
      </c>
      <c r="B101" s="89" t="s">
        <v>162</v>
      </c>
      <c r="C101" s="91" t="s">
        <v>167</v>
      </c>
      <c r="D101" s="89" t="s">
        <v>169</v>
      </c>
      <c r="E101" s="89"/>
      <c r="F101" s="91"/>
      <c r="G101" s="180">
        <f>G102+G149</f>
        <v>30781.1</v>
      </c>
      <c r="I101" s="118"/>
    </row>
    <row r="102" spans="1:10" ht="21" x14ac:dyDescent="0.2">
      <c r="A102" s="61" t="s">
        <v>716</v>
      </c>
      <c r="B102" s="89" t="s">
        <v>162</v>
      </c>
      <c r="C102" s="91">
        <v>10</v>
      </c>
      <c r="D102" s="89" t="s">
        <v>169</v>
      </c>
      <c r="E102" s="89" t="s">
        <v>170</v>
      </c>
      <c r="F102" s="91"/>
      <c r="G102" s="180">
        <f>G103+G127</f>
        <v>30415.8</v>
      </c>
    </row>
    <row r="103" spans="1:10" ht="22.5" x14ac:dyDescent="0.2">
      <c r="A103" s="65" t="s">
        <v>171</v>
      </c>
      <c r="B103" s="71" t="s">
        <v>162</v>
      </c>
      <c r="C103" s="71" t="s">
        <v>167</v>
      </c>
      <c r="D103" s="71" t="s">
        <v>169</v>
      </c>
      <c r="E103" s="71" t="s">
        <v>172</v>
      </c>
      <c r="F103" s="74"/>
      <c r="G103" s="184">
        <f>G104+G109+G117+G122</f>
        <v>19877.8</v>
      </c>
    </row>
    <row r="104" spans="1:10" s="75" customFormat="1" ht="22.5" x14ac:dyDescent="0.2">
      <c r="A104" s="65" t="s">
        <v>173</v>
      </c>
      <c r="B104" s="71" t="s">
        <v>162</v>
      </c>
      <c r="C104" s="71" t="s">
        <v>167</v>
      </c>
      <c r="D104" s="71" t="s">
        <v>169</v>
      </c>
      <c r="E104" s="71" t="s">
        <v>174</v>
      </c>
      <c r="F104" s="74"/>
      <c r="G104" s="184">
        <f>G105</f>
        <v>7768</v>
      </c>
      <c r="H104" s="120"/>
      <c r="I104" s="120"/>
      <c r="J104" s="120"/>
    </row>
    <row r="105" spans="1:10" s="75" customFormat="1" ht="11.25" x14ac:dyDescent="0.2">
      <c r="A105" s="73" t="s">
        <v>175</v>
      </c>
      <c r="B105" s="71" t="s">
        <v>162</v>
      </c>
      <c r="C105" s="71" t="s">
        <v>167</v>
      </c>
      <c r="D105" s="71" t="s">
        <v>169</v>
      </c>
      <c r="E105" s="71" t="s">
        <v>176</v>
      </c>
      <c r="F105" s="74"/>
      <c r="G105" s="184">
        <f>G106</f>
        <v>7768</v>
      </c>
      <c r="H105" s="120"/>
      <c r="I105" s="120"/>
      <c r="J105" s="120"/>
    </row>
    <row r="106" spans="1:10" s="75" customFormat="1" ht="11.25" x14ac:dyDescent="0.2">
      <c r="A106" s="73" t="s">
        <v>177</v>
      </c>
      <c r="B106" s="71" t="s">
        <v>162</v>
      </c>
      <c r="C106" s="71" t="s">
        <v>167</v>
      </c>
      <c r="D106" s="71" t="s">
        <v>169</v>
      </c>
      <c r="E106" s="71" t="s">
        <v>176</v>
      </c>
      <c r="F106" s="71" t="s">
        <v>178</v>
      </c>
      <c r="G106" s="184">
        <f>G108</f>
        <v>7768</v>
      </c>
      <c r="H106" s="120"/>
      <c r="I106" s="120"/>
      <c r="J106" s="120"/>
    </row>
    <row r="107" spans="1:10" s="75" customFormat="1" ht="11.25" x14ac:dyDescent="0.2">
      <c r="A107" s="73" t="s">
        <v>179</v>
      </c>
      <c r="B107" s="71" t="s">
        <v>162</v>
      </c>
      <c r="C107" s="71" t="s">
        <v>167</v>
      </c>
      <c r="D107" s="71" t="s">
        <v>169</v>
      </c>
      <c r="E107" s="71" t="s">
        <v>176</v>
      </c>
      <c r="F107" s="74">
        <v>310</v>
      </c>
      <c r="G107" s="184">
        <f>G108</f>
        <v>7768</v>
      </c>
      <c r="H107" s="120"/>
      <c r="I107" s="120"/>
      <c r="J107" s="120"/>
    </row>
    <row r="108" spans="1:10" s="75" customFormat="1" ht="32.25" customHeight="1" x14ac:dyDescent="0.2">
      <c r="A108" s="69" t="s">
        <v>474</v>
      </c>
      <c r="B108" s="71" t="s">
        <v>162</v>
      </c>
      <c r="C108" s="71" t="s">
        <v>167</v>
      </c>
      <c r="D108" s="71" t="s">
        <v>169</v>
      </c>
      <c r="E108" s="71" t="s">
        <v>176</v>
      </c>
      <c r="F108" s="74">
        <v>313</v>
      </c>
      <c r="G108" s="184">
        <v>7768</v>
      </c>
      <c r="H108" s="120"/>
      <c r="I108" s="120"/>
      <c r="J108" s="120"/>
    </row>
    <row r="109" spans="1:10" s="75" customFormat="1" ht="22.5" x14ac:dyDescent="0.2">
      <c r="A109" s="65" t="s">
        <v>184</v>
      </c>
      <c r="B109" s="66" t="s">
        <v>162</v>
      </c>
      <c r="C109" s="67">
        <v>10</v>
      </c>
      <c r="D109" s="66" t="s">
        <v>169</v>
      </c>
      <c r="E109" s="66" t="s">
        <v>185</v>
      </c>
      <c r="F109" s="67" t="s">
        <v>165</v>
      </c>
      <c r="G109" s="185">
        <f>G110</f>
        <v>11633</v>
      </c>
      <c r="H109" s="120"/>
      <c r="I109" s="120"/>
      <c r="J109" s="120"/>
    </row>
    <row r="110" spans="1:10" s="75" customFormat="1" ht="22.5" x14ac:dyDescent="0.2">
      <c r="A110" s="65" t="s">
        <v>71</v>
      </c>
      <c r="B110" s="66" t="s">
        <v>162</v>
      </c>
      <c r="C110" s="67" t="s">
        <v>167</v>
      </c>
      <c r="D110" s="66" t="s">
        <v>169</v>
      </c>
      <c r="E110" s="66" t="s">
        <v>186</v>
      </c>
      <c r="F110" s="67"/>
      <c r="G110" s="185">
        <f>G111+G114</f>
        <v>11633</v>
      </c>
      <c r="H110" s="120"/>
      <c r="I110" s="120"/>
      <c r="J110" s="120"/>
    </row>
    <row r="111" spans="1:10" x14ac:dyDescent="0.2">
      <c r="A111" s="78" t="s">
        <v>507</v>
      </c>
      <c r="B111" s="66" t="s">
        <v>162</v>
      </c>
      <c r="C111" s="67" t="s">
        <v>167</v>
      </c>
      <c r="D111" s="66" t="s">
        <v>169</v>
      </c>
      <c r="E111" s="66" t="s">
        <v>186</v>
      </c>
      <c r="F111" s="67" t="s">
        <v>134</v>
      </c>
      <c r="G111" s="185">
        <f>SUM(G112)</f>
        <v>0</v>
      </c>
    </row>
    <row r="112" spans="1:10" s="75" customFormat="1" ht="22.5" x14ac:dyDescent="0.2">
      <c r="A112" s="78" t="s">
        <v>135</v>
      </c>
      <c r="B112" s="66" t="s">
        <v>162</v>
      </c>
      <c r="C112" s="67" t="s">
        <v>167</v>
      </c>
      <c r="D112" s="66" t="s">
        <v>169</v>
      </c>
      <c r="E112" s="66" t="s">
        <v>186</v>
      </c>
      <c r="F112" s="67" t="s">
        <v>136</v>
      </c>
      <c r="G112" s="185">
        <f>G113</f>
        <v>0</v>
      </c>
      <c r="H112" s="120"/>
      <c r="I112" s="120"/>
      <c r="J112" s="120"/>
    </row>
    <row r="113" spans="1:10" s="75" customFormat="1" ht="11.25" x14ac:dyDescent="0.2">
      <c r="A113" s="106" t="s">
        <v>681</v>
      </c>
      <c r="B113" s="66" t="s">
        <v>162</v>
      </c>
      <c r="C113" s="67" t="s">
        <v>167</v>
      </c>
      <c r="D113" s="66" t="s">
        <v>169</v>
      </c>
      <c r="E113" s="66" t="s">
        <v>186</v>
      </c>
      <c r="F113" s="67" t="s">
        <v>138</v>
      </c>
      <c r="G113" s="185">
        <v>0</v>
      </c>
      <c r="H113" s="120"/>
      <c r="I113" s="120"/>
      <c r="J113" s="120"/>
    </row>
    <row r="114" spans="1:10" s="75" customFormat="1" ht="11.25" x14ac:dyDescent="0.2">
      <c r="A114" s="73" t="s">
        <v>177</v>
      </c>
      <c r="B114" s="66" t="s">
        <v>162</v>
      </c>
      <c r="C114" s="67" t="s">
        <v>167</v>
      </c>
      <c r="D114" s="66" t="s">
        <v>169</v>
      </c>
      <c r="E114" s="66" t="s">
        <v>186</v>
      </c>
      <c r="F114" s="67">
        <v>300</v>
      </c>
      <c r="G114" s="185">
        <f>G115</f>
        <v>11633</v>
      </c>
      <c r="H114" s="120"/>
      <c r="I114" s="120"/>
      <c r="J114" s="120"/>
    </row>
    <row r="115" spans="1:10" x14ac:dyDescent="0.2">
      <c r="A115" s="73" t="s">
        <v>179</v>
      </c>
      <c r="B115" s="66" t="s">
        <v>162</v>
      </c>
      <c r="C115" s="67" t="s">
        <v>167</v>
      </c>
      <c r="D115" s="66" t="s">
        <v>169</v>
      </c>
      <c r="E115" s="66" t="s">
        <v>186</v>
      </c>
      <c r="F115" s="67">
        <v>310</v>
      </c>
      <c r="G115" s="185">
        <f>G116</f>
        <v>11633</v>
      </c>
    </row>
    <row r="116" spans="1:10" ht="22.5" x14ac:dyDescent="0.2">
      <c r="A116" s="69" t="s">
        <v>180</v>
      </c>
      <c r="B116" s="66" t="s">
        <v>162</v>
      </c>
      <c r="C116" s="67">
        <v>10</v>
      </c>
      <c r="D116" s="66" t="s">
        <v>169</v>
      </c>
      <c r="E116" s="66" t="s">
        <v>186</v>
      </c>
      <c r="F116" s="67">
        <v>313</v>
      </c>
      <c r="G116" s="185">
        <v>11633</v>
      </c>
    </row>
    <row r="117" spans="1:10" ht="22.5" x14ac:dyDescent="0.2">
      <c r="A117" s="73" t="s">
        <v>187</v>
      </c>
      <c r="B117" s="71" t="s">
        <v>162</v>
      </c>
      <c r="C117" s="71" t="s">
        <v>167</v>
      </c>
      <c r="D117" s="71" t="s">
        <v>169</v>
      </c>
      <c r="E117" s="71" t="s">
        <v>188</v>
      </c>
      <c r="F117" s="71"/>
      <c r="G117" s="184">
        <f>G119</f>
        <v>379.5</v>
      </c>
    </row>
    <row r="118" spans="1:10" ht="22.5" x14ac:dyDescent="0.2">
      <c r="A118" s="73" t="s">
        <v>518</v>
      </c>
      <c r="B118" s="71" t="s">
        <v>162</v>
      </c>
      <c r="C118" s="71" t="s">
        <v>167</v>
      </c>
      <c r="D118" s="71" t="s">
        <v>169</v>
      </c>
      <c r="E118" s="71" t="s">
        <v>189</v>
      </c>
      <c r="F118" s="71"/>
      <c r="G118" s="184">
        <f>G119</f>
        <v>379.5</v>
      </c>
    </row>
    <row r="119" spans="1:10" x14ac:dyDescent="0.2">
      <c r="A119" s="73" t="s">
        <v>177</v>
      </c>
      <c r="B119" s="71" t="s">
        <v>162</v>
      </c>
      <c r="C119" s="71" t="s">
        <v>167</v>
      </c>
      <c r="D119" s="71" t="s">
        <v>169</v>
      </c>
      <c r="E119" s="71" t="s">
        <v>189</v>
      </c>
      <c r="F119" s="71" t="s">
        <v>178</v>
      </c>
      <c r="G119" s="184">
        <f>G120</f>
        <v>379.5</v>
      </c>
    </row>
    <row r="120" spans="1:10" x14ac:dyDescent="0.2">
      <c r="A120" s="73" t="s">
        <v>179</v>
      </c>
      <c r="B120" s="71" t="s">
        <v>162</v>
      </c>
      <c r="C120" s="71" t="s">
        <v>167</v>
      </c>
      <c r="D120" s="71" t="s">
        <v>169</v>
      </c>
      <c r="E120" s="71" t="s">
        <v>189</v>
      </c>
      <c r="F120" s="74">
        <v>310</v>
      </c>
      <c r="G120" s="184">
        <f>G121</f>
        <v>379.5</v>
      </c>
    </row>
    <row r="121" spans="1:10" ht="22.5" x14ac:dyDescent="0.2">
      <c r="A121" s="69" t="s">
        <v>180</v>
      </c>
      <c r="B121" s="71" t="s">
        <v>162</v>
      </c>
      <c r="C121" s="71" t="s">
        <v>167</v>
      </c>
      <c r="D121" s="71" t="s">
        <v>169</v>
      </c>
      <c r="E121" s="71" t="s">
        <v>189</v>
      </c>
      <c r="F121" s="74">
        <v>313</v>
      </c>
      <c r="G121" s="184">
        <v>379.5</v>
      </c>
    </row>
    <row r="122" spans="1:10" ht="22.5" x14ac:dyDescent="0.2">
      <c r="A122" s="69" t="s">
        <v>772</v>
      </c>
      <c r="B122" s="71" t="s">
        <v>162</v>
      </c>
      <c r="C122" s="71" t="s">
        <v>167</v>
      </c>
      <c r="D122" s="71" t="s">
        <v>169</v>
      </c>
      <c r="E122" s="66" t="s">
        <v>763</v>
      </c>
      <c r="F122" s="74"/>
      <c r="G122" s="184">
        <f>G123</f>
        <v>97.3</v>
      </c>
    </row>
    <row r="123" spans="1:10" ht="22.5" x14ac:dyDescent="0.2">
      <c r="A123" s="69" t="s">
        <v>756</v>
      </c>
      <c r="B123" s="71" t="s">
        <v>162</v>
      </c>
      <c r="C123" s="71" t="s">
        <v>167</v>
      </c>
      <c r="D123" s="71" t="s">
        <v>169</v>
      </c>
      <c r="E123" s="66" t="s">
        <v>771</v>
      </c>
      <c r="F123" s="74"/>
      <c r="G123" s="184">
        <f>G124</f>
        <v>97.3</v>
      </c>
    </row>
    <row r="124" spans="1:10" s="75" customFormat="1" ht="11.25" x14ac:dyDescent="0.2">
      <c r="A124" s="73" t="s">
        <v>177</v>
      </c>
      <c r="B124" s="71" t="s">
        <v>162</v>
      </c>
      <c r="C124" s="71" t="s">
        <v>167</v>
      </c>
      <c r="D124" s="71" t="s">
        <v>169</v>
      </c>
      <c r="E124" s="66" t="s">
        <v>771</v>
      </c>
      <c r="F124" s="71" t="s">
        <v>178</v>
      </c>
      <c r="G124" s="184">
        <f>G126</f>
        <v>97.3</v>
      </c>
      <c r="H124" s="120"/>
      <c r="I124" s="120"/>
      <c r="J124" s="120"/>
    </row>
    <row r="125" spans="1:10" s="75" customFormat="1" ht="11.25" x14ac:dyDescent="0.2">
      <c r="A125" s="73" t="s">
        <v>179</v>
      </c>
      <c r="B125" s="71" t="s">
        <v>162</v>
      </c>
      <c r="C125" s="71" t="s">
        <v>167</v>
      </c>
      <c r="D125" s="71" t="s">
        <v>169</v>
      </c>
      <c r="E125" s="66" t="s">
        <v>771</v>
      </c>
      <c r="F125" s="74">
        <v>310</v>
      </c>
      <c r="G125" s="184">
        <f>G126</f>
        <v>97.3</v>
      </c>
      <c r="H125" s="120"/>
      <c r="I125" s="120"/>
      <c r="J125" s="120"/>
    </row>
    <row r="126" spans="1:10" ht="22.5" x14ac:dyDescent="0.2">
      <c r="A126" s="69" t="s">
        <v>180</v>
      </c>
      <c r="B126" s="71" t="s">
        <v>162</v>
      </c>
      <c r="C126" s="71" t="s">
        <v>167</v>
      </c>
      <c r="D126" s="71" t="s">
        <v>169</v>
      </c>
      <c r="E126" s="66" t="s">
        <v>771</v>
      </c>
      <c r="F126" s="74">
        <v>313</v>
      </c>
      <c r="G126" s="184">
        <v>97.3</v>
      </c>
    </row>
    <row r="127" spans="1:10" ht="22.5" x14ac:dyDescent="0.2">
      <c r="A127" s="78" t="s">
        <v>190</v>
      </c>
      <c r="B127" s="66" t="s">
        <v>162</v>
      </c>
      <c r="C127" s="67">
        <v>10</v>
      </c>
      <c r="D127" s="66" t="s">
        <v>169</v>
      </c>
      <c r="E127" s="66" t="s">
        <v>191</v>
      </c>
      <c r="F127" s="67"/>
      <c r="G127" s="185">
        <f>G128+G136+G141</f>
        <v>10538</v>
      </c>
    </row>
    <row r="128" spans="1:10" s="75" customFormat="1" ht="22.5" x14ac:dyDescent="0.2">
      <c r="A128" s="73" t="s">
        <v>192</v>
      </c>
      <c r="B128" s="71" t="s">
        <v>162</v>
      </c>
      <c r="C128" s="71" t="s">
        <v>167</v>
      </c>
      <c r="D128" s="71" t="s">
        <v>169</v>
      </c>
      <c r="E128" s="71" t="s">
        <v>193</v>
      </c>
      <c r="F128" s="71"/>
      <c r="G128" s="184">
        <f>G129</f>
        <v>5235.3999999999996</v>
      </c>
      <c r="H128" s="120"/>
      <c r="I128" s="120"/>
      <c r="J128" s="120"/>
    </row>
    <row r="129" spans="1:10" s="75" customFormat="1" ht="22.5" x14ac:dyDescent="0.2">
      <c r="A129" s="73" t="s">
        <v>76</v>
      </c>
      <c r="B129" s="71" t="s">
        <v>162</v>
      </c>
      <c r="C129" s="71" t="s">
        <v>167</v>
      </c>
      <c r="D129" s="71" t="s">
        <v>169</v>
      </c>
      <c r="E129" s="71" t="s">
        <v>194</v>
      </c>
      <c r="F129" s="71"/>
      <c r="G129" s="184">
        <f>G130+G133</f>
        <v>5235.3999999999996</v>
      </c>
      <c r="H129" s="120"/>
      <c r="I129" s="120"/>
      <c r="J129" s="120"/>
    </row>
    <row r="130" spans="1:10" s="75" customFormat="1" ht="11.25" x14ac:dyDescent="0.2">
      <c r="A130" s="78" t="s">
        <v>507</v>
      </c>
      <c r="B130" s="66" t="s">
        <v>162</v>
      </c>
      <c r="C130" s="67" t="s">
        <v>167</v>
      </c>
      <c r="D130" s="66" t="s">
        <v>169</v>
      </c>
      <c r="E130" s="71" t="s">
        <v>194</v>
      </c>
      <c r="F130" s="67" t="s">
        <v>134</v>
      </c>
      <c r="G130" s="185">
        <f>SUM(G131)</f>
        <v>102</v>
      </c>
      <c r="H130" s="120"/>
      <c r="I130" s="120"/>
      <c r="J130" s="120"/>
    </row>
    <row r="131" spans="1:10" s="75" customFormat="1" ht="22.5" x14ac:dyDescent="0.2">
      <c r="A131" s="78" t="s">
        <v>135</v>
      </c>
      <c r="B131" s="66" t="s">
        <v>162</v>
      </c>
      <c r="C131" s="67" t="s">
        <v>167</v>
      </c>
      <c r="D131" s="66" t="s">
        <v>169</v>
      </c>
      <c r="E131" s="71" t="s">
        <v>194</v>
      </c>
      <c r="F131" s="67" t="s">
        <v>136</v>
      </c>
      <c r="G131" s="185">
        <f>G132</f>
        <v>102</v>
      </c>
      <c r="H131" s="120"/>
      <c r="I131" s="120"/>
      <c r="J131" s="120"/>
    </row>
    <row r="132" spans="1:10" s="75" customFormat="1" ht="11.25" x14ac:dyDescent="0.2">
      <c r="A132" s="106" t="s">
        <v>681</v>
      </c>
      <c r="B132" s="66" t="s">
        <v>162</v>
      </c>
      <c r="C132" s="67" t="s">
        <v>167</v>
      </c>
      <c r="D132" s="66" t="s">
        <v>169</v>
      </c>
      <c r="E132" s="71" t="s">
        <v>194</v>
      </c>
      <c r="F132" s="67" t="s">
        <v>138</v>
      </c>
      <c r="G132" s="185">
        <v>102</v>
      </c>
      <c r="H132" s="120"/>
      <c r="I132" s="120"/>
      <c r="J132" s="120"/>
    </row>
    <row r="133" spans="1:10" x14ac:dyDescent="0.2">
      <c r="A133" s="73" t="s">
        <v>177</v>
      </c>
      <c r="B133" s="71" t="s">
        <v>162</v>
      </c>
      <c r="C133" s="71" t="s">
        <v>167</v>
      </c>
      <c r="D133" s="71" t="s">
        <v>169</v>
      </c>
      <c r="E133" s="71" t="s">
        <v>194</v>
      </c>
      <c r="F133" s="71" t="s">
        <v>178</v>
      </c>
      <c r="G133" s="184">
        <f>G134</f>
        <v>5133.3999999999996</v>
      </c>
    </row>
    <row r="134" spans="1:10" s="75" customFormat="1" ht="11.25" x14ac:dyDescent="0.2">
      <c r="A134" s="73" t="s">
        <v>179</v>
      </c>
      <c r="B134" s="71" t="s">
        <v>162</v>
      </c>
      <c r="C134" s="71" t="s">
        <v>167</v>
      </c>
      <c r="D134" s="71" t="s">
        <v>169</v>
      </c>
      <c r="E134" s="71" t="s">
        <v>194</v>
      </c>
      <c r="F134" s="74">
        <v>310</v>
      </c>
      <c r="G134" s="184">
        <f>G135</f>
        <v>5133.3999999999996</v>
      </c>
      <c r="H134" s="120"/>
      <c r="I134" s="120"/>
      <c r="J134" s="120"/>
    </row>
    <row r="135" spans="1:10" s="75" customFormat="1" ht="22.5" x14ac:dyDescent="0.2">
      <c r="A135" s="69" t="s">
        <v>180</v>
      </c>
      <c r="B135" s="71" t="s">
        <v>162</v>
      </c>
      <c r="C135" s="71" t="s">
        <v>167</v>
      </c>
      <c r="D135" s="71" t="s">
        <v>169</v>
      </c>
      <c r="E135" s="71" t="s">
        <v>194</v>
      </c>
      <c r="F135" s="74">
        <v>313</v>
      </c>
      <c r="G135" s="184">
        <v>5133.3999999999996</v>
      </c>
      <c r="H135" s="120"/>
      <c r="I135" s="120"/>
      <c r="J135" s="120"/>
    </row>
    <row r="136" spans="1:10" ht="33.75" x14ac:dyDescent="0.2">
      <c r="A136" s="73" t="s">
        <v>195</v>
      </c>
      <c r="B136" s="71" t="s">
        <v>162</v>
      </c>
      <c r="C136" s="71" t="s">
        <v>167</v>
      </c>
      <c r="D136" s="71" t="s">
        <v>169</v>
      </c>
      <c r="E136" s="71" t="s">
        <v>196</v>
      </c>
      <c r="F136" s="71"/>
      <c r="G136" s="184">
        <f>G137</f>
        <v>35.6</v>
      </c>
    </row>
    <row r="137" spans="1:10" ht="33.75" x14ac:dyDescent="0.2">
      <c r="A137" s="73" t="s">
        <v>69</v>
      </c>
      <c r="B137" s="71" t="s">
        <v>162</v>
      </c>
      <c r="C137" s="71" t="s">
        <v>167</v>
      </c>
      <c r="D137" s="71" t="s">
        <v>169</v>
      </c>
      <c r="E137" s="71" t="s">
        <v>197</v>
      </c>
      <c r="F137" s="71"/>
      <c r="G137" s="184">
        <f>G138</f>
        <v>35.6</v>
      </c>
    </row>
    <row r="138" spans="1:10" x14ac:dyDescent="0.2">
      <c r="A138" s="73" t="s">
        <v>177</v>
      </c>
      <c r="B138" s="71" t="s">
        <v>162</v>
      </c>
      <c r="C138" s="71" t="s">
        <v>167</v>
      </c>
      <c r="D138" s="71" t="s">
        <v>169</v>
      </c>
      <c r="E138" s="71" t="s">
        <v>197</v>
      </c>
      <c r="F138" s="71" t="s">
        <v>178</v>
      </c>
      <c r="G138" s="184">
        <f>G139</f>
        <v>35.6</v>
      </c>
    </row>
    <row r="139" spans="1:10" s="75" customFormat="1" ht="11.25" x14ac:dyDescent="0.2">
      <c r="A139" s="73" t="s">
        <v>179</v>
      </c>
      <c r="B139" s="71" t="s">
        <v>162</v>
      </c>
      <c r="C139" s="71" t="s">
        <v>167</v>
      </c>
      <c r="D139" s="71" t="s">
        <v>169</v>
      </c>
      <c r="E139" s="71" t="s">
        <v>197</v>
      </c>
      <c r="F139" s="74">
        <v>310</v>
      </c>
      <c r="G139" s="184">
        <f>G140</f>
        <v>35.6</v>
      </c>
      <c r="H139" s="120"/>
      <c r="I139" s="120"/>
      <c r="J139" s="120"/>
    </row>
    <row r="140" spans="1:10" s="75" customFormat="1" ht="22.5" x14ac:dyDescent="0.2">
      <c r="A140" s="69" t="s">
        <v>180</v>
      </c>
      <c r="B140" s="71" t="s">
        <v>162</v>
      </c>
      <c r="C140" s="71" t="s">
        <v>167</v>
      </c>
      <c r="D140" s="71" t="s">
        <v>169</v>
      </c>
      <c r="E140" s="71" t="s">
        <v>197</v>
      </c>
      <c r="F140" s="74">
        <v>313</v>
      </c>
      <c r="G140" s="184">
        <v>35.6</v>
      </c>
      <c r="H140" s="120"/>
      <c r="I140" s="120"/>
      <c r="J140" s="120"/>
    </row>
    <row r="141" spans="1:10" s="75" customFormat="1" ht="22.5" x14ac:dyDescent="0.2">
      <c r="A141" s="65" t="s">
        <v>198</v>
      </c>
      <c r="B141" s="71" t="s">
        <v>162</v>
      </c>
      <c r="C141" s="71" t="s">
        <v>167</v>
      </c>
      <c r="D141" s="71" t="s">
        <v>169</v>
      </c>
      <c r="E141" s="71" t="s">
        <v>199</v>
      </c>
      <c r="F141" s="74"/>
      <c r="G141" s="184">
        <f>G142</f>
        <v>5267</v>
      </c>
      <c r="H141" s="120"/>
      <c r="I141" s="120"/>
      <c r="J141" s="120"/>
    </row>
    <row r="142" spans="1:10" s="76" customFormat="1" ht="22.5" x14ac:dyDescent="0.2">
      <c r="A142" s="77" t="s">
        <v>68</v>
      </c>
      <c r="B142" s="71" t="s">
        <v>162</v>
      </c>
      <c r="C142" s="71" t="s">
        <v>167</v>
      </c>
      <c r="D142" s="71" t="s">
        <v>169</v>
      </c>
      <c r="E142" s="66" t="s">
        <v>200</v>
      </c>
      <c r="F142" s="67"/>
      <c r="G142" s="185">
        <f>G146+G143</f>
        <v>5267</v>
      </c>
      <c r="H142" s="121"/>
      <c r="I142" s="121"/>
      <c r="J142" s="121"/>
    </row>
    <row r="143" spans="1:10" s="76" customFormat="1" ht="11.25" x14ac:dyDescent="0.2">
      <c r="A143" s="78" t="s">
        <v>507</v>
      </c>
      <c r="B143" s="66" t="s">
        <v>162</v>
      </c>
      <c r="C143" s="67" t="s">
        <v>167</v>
      </c>
      <c r="D143" s="66" t="s">
        <v>169</v>
      </c>
      <c r="E143" s="66" t="s">
        <v>200</v>
      </c>
      <c r="F143" s="67" t="s">
        <v>134</v>
      </c>
      <c r="G143" s="185">
        <f>SUM(G144)</f>
        <v>69.400000000000006</v>
      </c>
      <c r="H143" s="121"/>
      <c r="I143" s="121"/>
      <c r="J143" s="121"/>
    </row>
    <row r="144" spans="1:10" s="75" customFormat="1" ht="22.5" x14ac:dyDescent="0.2">
      <c r="A144" s="78" t="s">
        <v>135</v>
      </c>
      <c r="B144" s="66" t="s">
        <v>162</v>
      </c>
      <c r="C144" s="67" t="s">
        <v>167</v>
      </c>
      <c r="D144" s="66" t="s">
        <v>169</v>
      </c>
      <c r="E144" s="66" t="s">
        <v>200</v>
      </c>
      <c r="F144" s="67" t="s">
        <v>136</v>
      </c>
      <c r="G144" s="185">
        <f>G145</f>
        <v>69.400000000000006</v>
      </c>
      <c r="H144" s="120"/>
      <c r="I144" s="120"/>
      <c r="J144" s="120"/>
    </row>
    <row r="145" spans="1:10" s="75" customFormat="1" ht="11.25" x14ac:dyDescent="0.2">
      <c r="A145" s="106" t="s">
        <v>681</v>
      </c>
      <c r="B145" s="66" t="s">
        <v>162</v>
      </c>
      <c r="C145" s="67" t="s">
        <v>167</v>
      </c>
      <c r="D145" s="66" t="s">
        <v>169</v>
      </c>
      <c r="E145" s="66" t="s">
        <v>200</v>
      </c>
      <c r="F145" s="67" t="s">
        <v>138</v>
      </c>
      <c r="G145" s="185">
        <v>69.400000000000006</v>
      </c>
      <c r="H145" s="120"/>
      <c r="I145" s="120"/>
      <c r="J145" s="120"/>
    </row>
    <row r="146" spans="1:10" s="75" customFormat="1" ht="11.25" x14ac:dyDescent="0.2">
      <c r="A146" s="73" t="s">
        <v>177</v>
      </c>
      <c r="B146" s="71" t="s">
        <v>162</v>
      </c>
      <c r="C146" s="71" t="s">
        <v>167</v>
      </c>
      <c r="D146" s="71" t="s">
        <v>169</v>
      </c>
      <c r="E146" s="66" t="s">
        <v>200</v>
      </c>
      <c r="F146" s="71" t="s">
        <v>178</v>
      </c>
      <c r="G146" s="184">
        <f>G148</f>
        <v>5197.6000000000004</v>
      </c>
      <c r="H146" s="120"/>
      <c r="I146" s="120"/>
      <c r="J146" s="120"/>
    </row>
    <row r="147" spans="1:10" s="75" customFormat="1" ht="11.25" x14ac:dyDescent="0.2">
      <c r="A147" s="73" t="s">
        <v>179</v>
      </c>
      <c r="B147" s="71" t="s">
        <v>162</v>
      </c>
      <c r="C147" s="71" t="s">
        <v>167</v>
      </c>
      <c r="D147" s="71" t="s">
        <v>169</v>
      </c>
      <c r="E147" s="66" t="s">
        <v>200</v>
      </c>
      <c r="F147" s="74">
        <v>310</v>
      </c>
      <c r="G147" s="184">
        <f>G148</f>
        <v>5197.6000000000004</v>
      </c>
      <c r="H147" s="120"/>
      <c r="I147" s="120"/>
      <c r="J147" s="120"/>
    </row>
    <row r="148" spans="1:10" ht="22.5" x14ac:dyDescent="0.2">
      <c r="A148" s="69" t="s">
        <v>180</v>
      </c>
      <c r="B148" s="71" t="s">
        <v>162</v>
      </c>
      <c r="C148" s="71" t="s">
        <v>167</v>
      </c>
      <c r="D148" s="71" t="s">
        <v>169</v>
      </c>
      <c r="E148" s="66" t="s">
        <v>200</v>
      </c>
      <c r="F148" s="74">
        <v>313</v>
      </c>
      <c r="G148" s="184">
        <v>5197.6000000000004</v>
      </c>
    </row>
    <row r="149" spans="1:10" ht="22.5" x14ac:dyDescent="0.2">
      <c r="A149" s="69" t="s">
        <v>776</v>
      </c>
      <c r="B149" s="71" t="s">
        <v>162</v>
      </c>
      <c r="C149" s="71" t="s">
        <v>167</v>
      </c>
      <c r="D149" s="71" t="s">
        <v>169</v>
      </c>
      <c r="E149" s="66" t="s">
        <v>777</v>
      </c>
      <c r="F149" s="74"/>
      <c r="G149" s="184">
        <f>G150</f>
        <v>365.3</v>
      </c>
    </row>
    <row r="150" spans="1:10" s="75" customFormat="1" ht="11.25" x14ac:dyDescent="0.2">
      <c r="A150" s="73" t="s">
        <v>177</v>
      </c>
      <c r="B150" s="71" t="s">
        <v>162</v>
      </c>
      <c r="C150" s="71" t="s">
        <v>167</v>
      </c>
      <c r="D150" s="71" t="s">
        <v>169</v>
      </c>
      <c r="E150" s="66" t="s">
        <v>777</v>
      </c>
      <c r="F150" s="71" t="s">
        <v>178</v>
      </c>
      <c r="G150" s="184">
        <f>G152</f>
        <v>365.3</v>
      </c>
      <c r="H150" s="120"/>
      <c r="I150" s="120"/>
      <c r="J150" s="120"/>
    </row>
    <row r="151" spans="1:10" s="75" customFormat="1" ht="11.25" x14ac:dyDescent="0.2">
      <c r="A151" s="73" t="s">
        <v>179</v>
      </c>
      <c r="B151" s="71" t="s">
        <v>162</v>
      </c>
      <c r="C151" s="71" t="s">
        <v>167</v>
      </c>
      <c r="D151" s="71" t="s">
        <v>169</v>
      </c>
      <c r="E151" s="66" t="s">
        <v>777</v>
      </c>
      <c r="F151" s="74">
        <v>310</v>
      </c>
      <c r="G151" s="184">
        <f>G152</f>
        <v>365.3</v>
      </c>
      <c r="H151" s="120"/>
      <c r="I151" s="120"/>
      <c r="J151" s="120"/>
    </row>
    <row r="152" spans="1:10" ht="22.5" x14ac:dyDescent="0.2">
      <c r="A152" s="69" t="s">
        <v>180</v>
      </c>
      <c r="B152" s="71" t="s">
        <v>162</v>
      </c>
      <c r="C152" s="71" t="s">
        <v>167</v>
      </c>
      <c r="D152" s="71" t="s">
        <v>169</v>
      </c>
      <c r="E152" s="66" t="s">
        <v>777</v>
      </c>
      <c r="F152" s="74">
        <v>313</v>
      </c>
      <c r="G152" s="184">
        <v>365.3</v>
      </c>
    </row>
    <row r="153" spans="1:10" s="75" customFormat="1" ht="11.25" x14ac:dyDescent="0.2">
      <c r="A153" s="134" t="s">
        <v>249</v>
      </c>
      <c r="B153" s="135" t="s">
        <v>162</v>
      </c>
      <c r="C153" s="135" t="s">
        <v>167</v>
      </c>
      <c r="D153" s="135" t="s">
        <v>142</v>
      </c>
      <c r="E153" s="89"/>
      <c r="F153" s="136"/>
      <c r="G153" s="186">
        <f>G154+G159</f>
        <v>44358</v>
      </c>
      <c r="H153" s="120"/>
      <c r="I153" s="120"/>
      <c r="J153" s="120"/>
    </row>
    <row r="154" spans="1:10" s="75" customFormat="1" ht="45" x14ac:dyDescent="0.2">
      <c r="A154" s="65" t="s">
        <v>181</v>
      </c>
      <c r="B154" s="71" t="s">
        <v>162</v>
      </c>
      <c r="C154" s="71" t="s">
        <v>167</v>
      </c>
      <c r="D154" s="71" t="s">
        <v>142</v>
      </c>
      <c r="E154" s="71" t="s">
        <v>182</v>
      </c>
      <c r="F154" s="74"/>
      <c r="G154" s="184">
        <f>G155</f>
        <v>37048.5</v>
      </c>
      <c r="H154" s="120"/>
      <c r="I154" s="120"/>
      <c r="J154" s="120"/>
    </row>
    <row r="155" spans="1:10" s="75" customFormat="1" ht="78.75" x14ac:dyDescent="0.2">
      <c r="A155" s="68" t="s">
        <v>515</v>
      </c>
      <c r="B155" s="71" t="s">
        <v>162</v>
      </c>
      <c r="C155" s="71" t="s">
        <v>167</v>
      </c>
      <c r="D155" s="71" t="s">
        <v>142</v>
      </c>
      <c r="E155" s="71" t="s">
        <v>183</v>
      </c>
      <c r="F155" s="67"/>
      <c r="G155" s="185">
        <f>G156</f>
        <v>37048.5</v>
      </c>
      <c r="H155" s="120"/>
      <c r="I155" s="120"/>
      <c r="J155" s="120"/>
    </row>
    <row r="156" spans="1:10" s="75" customFormat="1" ht="11.25" x14ac:dyDescent="0.2">
      <c r="A156" s="73" t="s">
        <v>177</v>
      </c>
      <c r="B156" s="71" t="s">
        <v>162</v>
      </c>
      <c r="C156" s="71" t="s">
        <v>167</v>
      </c>
      <c r="D156" s="71" t="s">
        <v>142</v>
      </c>
      <c r="E156" s="71" t="s">
        <v>183</v>
      </c>
      <c r="F156" s="71" t="s">
        <v>178</v>
      </c>
      <c r="G156" s="184">
        <f>G158</f>
        <v>37048.5</v>
      </c>
      <c r="H156" s="120"/>
      <c r="I156" s="120"/>
      <c r="J156" s="120"/>
    </row>
    <row r="157" spans="1:10" s="75" customFormat="1" ht="11.25" x14ac:dyDescent="0.2">
      <c r="A157" s="73" t="s">
        <v>179</v>
      </c>
      <c r="B157" s="71" t="s">
        <v>162</v>
      </c>
      <c r="C157" s="71" t="s">
        <v>167</v>
      </c>
      <c r="D157" s="71" t="s">
        <v>142</v>
      </c>
      <c r="E157" s="71" t="s">
        <v>183</v>
      </c>
      <c r="F157" s="74">
        <v>310</v>
      </c>
      <c r="G157" s="184">
        <f>G158</f>
        <v>37048.5</v>
      </c>
      <c r="H157" s="120"/>
      <c r="I157" s="120"/>
      <c r="J157" s="120"/>
    </row>
    <row r="158" spans="1:10" s="75" customFormat="1" ht="22.5" x14ac:dyDescent="0.2">
      <c r="A158" s="69" t="s">
        <v>180</v>
      </c>
      <c r="B158" s="71" t="s">
        <v>162</v>
      </c>
      <c r="C158" s="71" t="s">
        <v>167</v>
      </c>
      <c r="D158" s="71" t="s">
        <v>142</v>
      </c>
      <c r="E158" s="71" t="s">
        <v>183</v>
      </c>
      <c r="F158" s="74">
        <v>313</v>
      </c>
      <c r="G158" s="184">
        <v>37048.5</v>
      </c>
      <c r="H158" s="120"/>
      <c r="I158" s="120"/>
      <c r="J158" s="120"/>
    </row>
    <row r="159" spans="1:10" s="75" customFormat="1" ht="22.5" x14ac:dyDescent="0.2">
      <c r="A159" s="325" t="s">
        <v>760</v>
      </c>
      <c r="B159" s="71" t="s">
        <v>162</v>
      </c>
      <c r="C159" s="71" t="s">
        <v>167</v>
      </c>
      <c r="D159" s="71" t="s">
        <v>142</v>
      </c>
      <c r="E159" s="71" t="s">
        <v>761</v>
      </c>
      <c r="F159" s="74"/>
      <c r="G159" s="184">
        <f>G160</f>
        <v>7309.5</v>
      </c>
      <c r="H159" s="120"/>
      <c r="I159" s="120"/>
      <c r="J159" s="120"/>
    </row>
    <row r="160" spans="1:10" s="75" customFormat="1" ht="32.25" customHeight="1" x14ac:dyDescent="0.2">
      <c r="A160" s="69" t="s">
        <v>755</v>
      </c>
      <c r="B160" s="71" t="s">
        <v>162</v>
      </c>
      <c r="C160" s="71" t="s">
        <v>167</v>
      </c>
      <c r="D160" s="71" t="s">
        <v>142</v>
      </c>
      <c r="E160" s="71" t="s">
        <v>762</v>
      </c>
      <c r="F160" s="74"/>
      <c r="G160" s="184">
        <f>G161</f>
        <v>7309.5</v>
      </c>
      <c r="H160" s="120"/>
      <c r="I160" s="120"/>
      <c r="J160" s="120"/>
    </row>
    <row r="161" spans="1:10" s="75" customFormat="1" ht="11.25" x14ac:dyDescent="0.2">
      <c r="A161" s="73" t="s">
        <v>177</v>
      </c>
      <c r="B161" s="71" t="s">
        <v>162</v>
      </c>
      <c r="C161" s="71" t="s">
        <v>167</v>
      </c>
      <c r="D161" s="71" t="s">
        <v>142</v>
      </c>
      <c r="E161" s="71" t="s">
        <v>762</v>
      </c>
      <c r="F161" s="71" t="s">
        <v>178</v>
      </c>
      <c r="G161" s="184">
        <f>G163</f>
        <v>7309.5</v>
      </c>
      <c r="H161" s="120"/>
      <c r="I161" s="120"/>
      <c r="J161" s="120"/>
    </row>
    <row r="162" spans="1:10" s="75" customFormat="1" ht="11.25" x14ac:dyDescent="0.2">
      <c r="A162" s="73" t="s">
        <v>179</v>
      </c>
      <c r="B162" s="71" t="s">
        <v>162</v>
      </c>
      <c r="C162" s="71" t="s">
        <v>167</v>
      </c>
      <c r="D162" s="71" t="s">
        <v>142</v>
      </c>
      <c r="E162" s="71" t="s">
        <v>762</v>
      </c>
      <c r="F162" s="74">
        <v>310</v>
      </c>
      <c r="G162" s="184">
        <f>G163</f>
        <v>7309.5</v>
      </c>
      <c r="H162" s="120"/>
      <c r="I162" s="120"/>
      <c r="J162" s="120"/>
    </row>
    <row r="163" spans="1:10" s="75" customFormat="1" ht="22.5" x14ac:dyDescent="0.2">
      <c r="A163" s="69" t="s">
        <v>180</v>
      </c>
      <c r="B163" s="71" t="s">
        <v>162</v>
      </c>
      <c r="C163" s="71" t="s">
        <v>167</v>
      </c>
      <c r="D163" s="71" t="s">
        <v>142</v>
      </c>
      <c r="E163" s="71" t="s">
        <v>762</v>
      </c>
      <c r="F163" s="74">
        <v>313</v>
      </c>
      <c r="G163" s="184">
        <v>7309.5</v>
      </c>
      <c r="H163" s="120"/>
      <c r="I163" s="120"/>
      <c r="J163" s="120"/>
    </row>
    <row r="164" spans="1:10" s="75" customFormat="1" ht="11.25" x14ac:dyDescent="0.2">
      <c r="A164" s="61" t="s">
        <v>201</v>
      </c>
      <c r="B164" s="89" t="s">
        <v>162</v>
      </c>
      <c r="C164" s="91" t="s">
        <v>167</v>
      </c>
      <c r="D164" s="89" t="s">
        <v>202</v>
      </c>
      <c r="E164" s="89" t="s">
        <v>164</v>
      </c>
      <c r="F164" s="91" t="s">
        <v>165</v>
      </c>
      <c r="G164" s="180">
        <f>G165+G172</f>
        <v>4147.7000000000007</v>
      </c>
      <c r="H164" s="120"/>
      <c r="I164" s="120"/>
      <c r="J164" s="120"/>
    </row>
    <row r="165" spans="1:10" s="75" customFormat="1" ht="22.5" x14ac:dyDescent="0.2">
      <c r="A165" s="65" t="s">
        <v>696</v>
      </c>
      <c r="B165" s="66" t="s">
        <v>162</v>
      </c>
      <c r="C165" s="67">
        <v>10</v>
      </c>
      <c r="D165" s="66" t="s">
        <v>202</v>
      </c>
      <c r="E165" s="66" t="s">
        <v>170</v>
      </c>
      <c r="F165" s="67"/>
      <c r="G165" s="185">
        <f t="shared" ref="G165:G170" si="1">G166</f>
        <v>764.5</v>
      </c>
      <c r="H165" s="120"/>
      <c r="I165" s="120"/>
      <c r="J165" s="120"/>
    </row>
    <row r="166" spans="1:10" s="75" customFormat="1" ht="22.5" x14ac:dyDescent="0.2">
      <c r="A166" s="65" t="s">
        <v>171</v>
      </c>
      <c r="B166" s="66" t="s">
        <v>162</v>
      </c>
      <c r="C166" s="67" t="s">
        <v>167</v>
      </c>
      <c r="D166" s="66" t="s">
        <v>202</v>
      </c>
      <c r="E166" s="66" t="s">
        <v>172</v>
      </c>
      <c r="F166" s="67"/>
      <c r="G166" s="185">
        <f t="shared" si="1"/>
        <v>764.5</v>
      </c>
      <c r="H166" s="120"/>
      <c r="I166" s="120"/>
      <c r="J166" s="120"/>
    </row>
    <row r="167" spans="1:10" s="75" customFormat="1" ht="33.75" x14ac:dyDescent="0.2">
      <c r="A167" s="65" t="s">
        <v>203</v>
      </c>
      <c r="B167" s="66" t="s">
        <v>162</v>
      </c>
      <c r="C167" s="67" t="s">
        <v>167</v>
      </c>
      <c r="D167" s="66" t="s">
        <v>202</v>
      </c>
      <c r="E167" s="66" t="s">
        <v>204</v>
      </c>
      <c r="F167" s="67" t="s">
        <v>165</v>
      </c>
      <c r="G167" s="185">
        <f t="shared" si="1"/>
        <v>764.5</v>
      </c>
      <c r="H167" s="120"/>
      <c r="I167" s="120"/>
      <c r="J167" s="120"/>
    </row>
    <row r="168" spans="1:10" s="75" customFormat="1" ht="22.5" x14ac:dyDescent="0.2">
      <c r="A168" s="65" t="s">
        <v>514</v>
      </c>
      <c r="B168" s="66" t="s">
        <v>162</v>
      </c>
      <c r="C168" s="67" t="s">
        <v>167</v>
      </c>
      <c r="D168" s="66" t="s">
        <v>202</v>
      </c>
      <c r="E168" s="66" t="s">
        <v>205</v>
      </c>
      <c r="F168" s="67" t="s">
        <v>165</v>
      </c>
      <c r="G168" s="185">
        <f t="shared" si="1"/>
        <v>764.5</v>
      </c>
      <c r="H168" s="120"/>
      <c r="I168" s="120"/>
      <c r="J168" s="120"/>
    </row>
    <row r="169" spans="1:10" s="75" customFormat="1" ht="11.25" x14ac:dyDescent="0.2">
      <c r="A169" s="78" t="s">
        <v>507</v>
      </c>
      <c r="B169" s="66" t="s">
        <v>162</v>
      </c>
      <c r="C169" s="67" t="s">
        <v>167</v>
      </c>
      <c r="D169" s="66" t="s">
        <v>202</v>
      </c>
      <c r="E169" s="66" t="s">
        <v>205</v>
      </c>
      <c r="F169" s="67" t="s">
        <v>134</v>
      </c>
      <c r="G169" s="185">
        <f t="shared" si="1"/>
        <v>764.5</v>
      </c>
      <c r="H169" s="120"/>
      <c r="I169" s="120"/>
      <c r="J169" s="120"/>
    </row>
    <row r="170" spans="1:10" ht="22.5" x14ac:dyDescent="0.2">
      <c r="A170" s="78" t="s">
        <v>135</v>
      </c>
      <c r="B170" s="66" t="s">
        <v>162</v>
      </c>
      <c r="C170" s="67" t="s">
        <v>167</v>
      </c>
      <c r="D170" s="66" t="s">
        <v>202</v>
      </c>
      <c r="E170" s="66" t="s">
        <v>205</v>
      </c>
      <c r="F170" s="67" t="s">
        <v>136</v>
      </c>
      <c r="G170" s="185">
        <f t="shared" si="1"/>
        <v>764.5</v>
      </c>
    </row>
    <row r="171" spans="1:10" x14ac:dyDescent="0.2">
      <c r="A171" s="106" t="s">
        <v>681</v>
      </c>
      <c r="B171" s="66" t="s">
        <v>162</v>
      </c>
      <c r="C171" s="67" t="s">
        <v>167</v>
      </c>
      <c r="D171" s="66" t="s">
        <v>202</v>
      </c>
      <c r="E171" s="66" t="s">
        <v>205</v>
      </c>
      <c r="F171" s="67" t="s">
        <v>138</v>
      </c>
      <c r="G171" s="185">
        <v>764.5</v>
      </c>
    </row>
    <row r="172" spans="1:10" x14ac:dyDescent="0.2">
      <c r="A172" s="65" t="s">
        <v>206</v>
      </c>
      <c r="B172" s="66" t="s">
        <v>162</v>
      </c>
      <c r="C172" s="67" t="s">
        <v>167</v>
      </c>
      <c r="D172" s="66" t="s">
        <v>202</v>
      </c>
      <c r="E172" s="66" t="s">
        <v>207</v>
      </c>
      <c r="F172" s="67"/>
      <c r="G172" s="185">
        <f>G173+G187</f>
        <v>3383.2000000000003</v>
      </c>
    </row>
    <row r="173" spans="1:10" ht="22.5" x14ac:dyDescent="0.2">
      <c r="A173" s="65" t="s">
        <v>208</v>
      </c>
      <c r="B173" s="66" t="s">
        <v>162</v>
      </c>
      <c r="C173" s="67" t="s">
        <v>167</v>
      </c>
      <c r="D173" s="66" t="s">
        <v>202</v>
      </c>
      <c r="E173" s="66" t="s">
        <v>209</v>
      </c>
      <c r="F173" s="67" t="s">
        <v>165</v>
      </c>
      <c r="G173" s="185">
        <f>G174+G179+G183</f>
        <v>3273.2000000000003</v>
      </c>
      <c r="I173" s="118"/>
    </row>
    <row r="174" spans="1:10" ht="22.5" x14ac:dyDescent="0.2">
      <c r="A174" s="77" t="s">
        <v>210</v>
      </c>
      <c r="B174" s="66" t="s">
        <v>162</v>
      </c>
      <c r="C174" s="67">
        <v>10</v>
      </c>
      <c r="D174" s="66" t="s">
        <v>202</v>
      </c>
      <c r="E174" s="66" t="s">
        <v>211</v>
      </c>
      <c r="F174" s="67" t="s">
        <v>165</v>
      </c>
      <c r="G174" s="185">
        <f>G175</f>
        <v>2965.5</v>
      </c>
    </row>
    <row r="175" spans="1:10" ht="33.75" x14ac:dyDescent="0.2">
      <c r="A175" s="78" t="s">
        <v>125</v>
      </c>
      <c r="B175" s="66" t="s">
        <v>162</v>
      </c>
      <c r="C175" s="67">
        <v>10</v>
      </c>
      <c r="D175" s="66" t="s">
        <v>202</v>
      </c>
      <c r="E175" s="66" t="s">
        <v>211</v>
      </c>
      <c r="F175" s="67" t="s">
        <v>126</v>
      </c>
      <c r="G175" s="185">
        <f>G176</f>
        <v>2965.5</v>
      </c>
    </row>
    <row r="176" spans="1:10" x14ac:dyDescent="0.2">
      <c r="A176" s="78" t="s">
        <v>149</v>
      </c>
      <c r="B176" s="66" t="s">
        <v>162</v>
      </c>
      <c r="C176" s="67">
        <v>10</v>
      </c>
      <c r="D176" s="66" t="s">
        <v>202</v>
      </c>
      <c r="E176" s="66" t="s">
        <v>211</v>
      </c>
      <c r="F176" s="67" t="s">
        <v>212</v>
      </c>
      <c r="G176" s="185">
        <f>G177+G178</f>
        <v>2965.5</v>
      </c>
    </row>
    <row r="177" spans="1:9" x14ac:dyDescent="0.2">
      <c r="A177" s="105" t="s">
        <v>150</v>
      </c>
      <c r="B177" s="66" t="s">
        <v>162</v>
      </c>
      <c r="C177" s="67">
        <v>10</v>
      </c>
      <c r="D177" s="66" t="s">
        <v>202</v>
      </c>
      <c r="E177" s="66" t="s">
        <v>211</v>
      </c>
      <c r="F177" s="67" t="s">
        <v>213</v>
      </c>
      <c r="G177" s="185">
        <v>2277.6999999999998</v>
      </c>
    </row>
    <row r="178" spans="1:9" ht="33.75" x14ac:dyDescent="0.2">
      <c r="A178" s="105" t="s">
        <v>151</v>
      </c>
      <c r="B178" s="66" t="s">
        <v>162</v>
      </c>
      <c r="C178" s="67">
        <v>10</v>
      </c>
      <c r="D178" s="66" t="s">
        <v>202</v>
      </c>
      <c r="E178" s="66" t="s">
        <v>211</v>
      </c>
      <c r="F178" s="67">
        <v>129</v>
      </c>
      <c r="G178" s="185">
        <v>687.8</v>
      </c>
    </row>
    <row r="179" spans="1:9" x14ac:dyDescent="0.2">
      <c r="A179" s="78" t="s">
        <v>507</v>
      </c>
      <c r="B179" s="66" t="s">
        <v>162</v>
      </c>
      <c r="C179" s="67">
        <v>10</v>
      </c>
      <c r="D179" s="66" t="s">
        <v>202</v>
      </c>
      <c r="E179" s="66" t="s">
        <v>214</v>
      </c>
      <c r="F179" s="67" t="s">
        <v>134</v>
      </c>
      <c r="G179" s="185">
        <f>G180</f>
        <v>300.39999999999998</v>
      </c>
    </row>
    <row r="180" spans="1:9" ht="22.5" x14ac:dyDescent="0.2">
      <c r="A180" s="78" t="s">
        <v>135</v>
      </c>
      <c r="B180" s="66" t="s">
        <v>162</v>
      </c>
      <c r="C180" s="67">
        <v>10</v>
      </c>
      <c r="D180" s="66" t="s">
        <v>202</v>
      </c>
      <c r="E180" s="66" t="s">
        <v>214</v>
      </c>
      <c r="F180" s="67" t="s">
        <v>136</v>
      </c>
      <c r="G180" s="185">
        <f>G182+G181</f>
        <v>300.39999999999998</v>
      </c>
    </row>
    <row r="181" spans="1:9" ht="22.5" x14ac:dyDescent="0.2">
      <c r="A181" s="106" t="s">
        <v>152</v>
      </c>
      <c r="B181" s="66" t="s">
        <v>162</v>
      </c>
      <c r="C181" s="67">
        <v>10</v>
      </c>
      <c r="D181" s="66" t="s">
        <v>202</v>
      </c>
      <c r="E181" s="66" t="s">
        <v>214</v>
      </c>
      <c r="F181" s="67">
        <v>242</v>
      </c>
      <c r="G181" s="185">
        <v>58.8</v>
      </c>
    </row>
    <row r="182" spans="1:9" x14ac:dyDescent="0.2">
      <c r="A182" s="106" t="s">
        <v>681</v>
      </c>
      <c r="B182" s="66" t="s">
        <v>162</v>
      </c>
      <c r="C182" s="67">
        <v>10</v>
      </c>
      <c r="D182" s="66" t="s">
        <v>202</v>
      </c>
      <c r="E182" s="66" t="s">
        <v>214</v>
      </c>
      <c r="F182" s="67" t="s">
        <v>138</v>
      </c>
      <c r="G182" s="185">
        <v>241.6</v>
      </c>
    </row>
    <row r="183" spans="1:9" x14ac:dyDescent="0.2">
      <c r="A183" s="69" t="s">
        <v>153</v>
      </c>
      <c r="B183" s="66" t="s">
        <v>162</v>
      </c>
      <c r="C183" s="67">
        <v>10</v>
      </c>
      <c r="D183" s="66" t="s">
        <v>202</v>
      </c>
      <c r="E183" s="66" t="s">
        <v>214</v>
      </c>
      <c r="F183" s="67" t="s">
        <v>215</v>
      </c>
      <c r="G183" s="185">
        <f>G184</f>
        <v>7.3</v>
      </c>
    </row>
    <row r="184" spans="1:9" x14ac:dyDescent="0.2">
      <c r="A184" s="69" t="s">
        <v>154</v>
      </c>
      <c r="B184" s="66" t="s">
        <v>162</v>
      </c>
      <c r="C184" s="67">
        <v>10</v>
      </c>
      <c r="D184" s="66" t="s">
        <v>202</v>
      </c>
      <c r="E184" s="66" t="s">
        <v>214</v>
      </c>
      <c r="F184" s="67" t="s">
        <v>155</v>
      </c>
      <c r="G184" s="185">
        <f>G185+G186</f>
        <v>7.3</v>
      </c>
    </row>
    <row r="185" spans="1:9" x14ac:dyDescent="0.2">
      <c r="A185" s="73" t="s">
        <v>156</v>
      </c>
      <c r="B185" s="66" t="s">
        <v>162</v>
      </c>
      <c r="C185" s="67">
        <v>10</v>
      </c>
      <c r="D185" s="66" t="s">
        <v>202</v>
      </c>
      <c r="E185" s="66" t="s">
        <v>214</v>
      </c>
      <c r="F185" s="67" t="s">
        <v>157</v>
      </c>
      <c r="G185" s="185">
        <v>7.3</v>
      </c>
    </row>
    <row r="186" spans="1:9" x14ac:dyDescent="0.2">
      <c r="A186" s="69" t="s">
        <v>469</v>
      </c>
      <c r="B186" s="66" t="s">
        <v>162</v>
      </c>
      <c r="C186" s="67">
        <v>10</v>
      </c>
      <c r="D186" s="66" t="s">
        <v>202</v>
      </c>
      <c r="E186" s="66" t="s">
        <v>214</v>
      </c>
      <c r="F186" s="67">
        <v>853</v>
      </c>
      <c r="G186" s="185">
        <v>0</v>
      </c>
    </row>
    <row r="187" spans="1:9" ht="22.5" x14ac:dyDescent="0.2">
      <c r="A187" s="78" t="s">
        <v>217</v>
      </c>
      <c r="B187" s="66" t="s">
        <v>162</v>
      </c>
      <c r="C187" s="67">
        <v>10</v>
      </c>
      <c r="D187" s="66" t="s">
        <v>202</v>
      </c>
      <c r="E187" s="66" t="s">
        <v>218</v>
      </c>
      <c r="F187" s="67"/>
      <c r="G187" s="185">
        <f>G188</f>
        <v>110</v>
      </c>
    </row>
    <row r="188" spans="1:9" x14ac:dyDescent="0.2">
      <c r="A188" s="78" t="s">
        <v>507</v>
      </c>
      <c r="B188" s="66" t="s">
        <v>162</v>
      </c>
      <c r="C188" s="67">
        <v>10</v>
      </c>
      <c r="D188" s="66" t="s">
        <v>202</v>
      </c>
      <c r="E188" s="66" t="s">
        <v>218</v>
      </c>
      <c r="F188" s="67" t="s">
        <v>134</v>
      </c>
      <c r="G188" s="185">
        <f>G189</f>
        <v>110</v>
      </c>
    </row>
    <row r="189" spans="1:9" ht="22.5" x14ac:dyDescent="0.2">
      <c r="A189" s="78" t="s">
        <v>135</v>
      </c>
      <c r="B189" s="66" t="s">
        <v>162</v>
      </c>
      <c r="C189" s="67">
        <v>10</v>
      </c>
      <c r="D189" s="66" t="s">
        <v>202</v>
      </c>
      <c r="E189" s="66" t="s">
        <v>218</v>
      </c>
      <c r="F189" s="67" t="s">
        <v>136</v>
      </c>
      <c r="G189" s="185">
        <f>G190</f>
        <v>110</v>
      </c>
    </row>
    <row r="190" spans="1:9" x14ac:dyDescent="0.2">
      <c r="A190" s="106" t="s">
        <v>681</v>
      </c>
      <c r="B190" s="66" t="s">
        <v>162</v>
      </c>
      <c r="C190" s="67">
        <v>10</v>
      </c>
      <c r="D190" s="66" t="s">
        <v>202</v>
      </c>
      <c r="E190" s="66" t="s">
        <v>218</v>
      </c>
      <c r="F190" s="67" t="s">
        <v>138</v>
      </c>
      <c r="G190" s="185">
        <v>110</v>
      </c>
    </row>
    <row r="191" spans="1:9" ht="31.5" x14ac:dyDescent="0.2">
      <c r="A191" s="61" t="s">
        <v>219</v>
      </c>
      <c r="B191" s="89" t="s">
        <v>220</v>
      </c>
      <c r="C191" s="91" t="s">
        <v>163</v>
      </c>
      <c r="D191" s="89" t="s">
        <v>163</v>
      </c>
      <c r="E191" s="89" t="s">
        <v>164</v>
      </c>
      <c r="F191" s="91" t="s">
        <v>165</v>
      </c>
      <c r="G191" s="180">
        <f>G192+G325</f>
        <v>347644.5</v>
      </c>
      <c r="I191" s="118"/>
    </row>
    <row r="192" spans="1:9" s="85" customFormat="1" x14ac:dyDescent="0.2">
      <c r="A192" s="61" t="s">
        <v>221</v>
      </c>
      <c r="B192" s="89" t="s">
        <v>220</v>
      </c>
      <c r="C192" s="91" t="s">
        <v>222</v>
      </c>
      <c r="D192" s="89" t="s">
        <v>163</v>
      </c>
      <c r="E192" s="89" t="s">
        <v>164</v>
      </c>
      <c r="F192" s="91" t="s">
        <v>165</v>
      </c>
      <c r="G192" s="180">
        <f>G193+G231+G274+G289+G298</f>
        <v>344014.8</v>
      </c>
    </row>
    <row r="193" spans="1:10" x14ac:dyDescent="0.2">
      <c r="A193" s="61" t="s">
        <v>223</v>
      </c>
      <c r="B193" s="89" t="s">
        <v>220</v>
      </c>
      <c r="C193" s="91" t="s">
        <v>222</v>
      </c>
      <c r="D193" s="89" t="s">
        <v>112</v>
      </c>
      <c r="E193" s="89" t="s">
        <v>164</v>
      </c>
      <c r="F193" s="91" t="s">
        <v>165</v>
      </c>
      <c r="G193" s="180">
        <f>G194+G223</f>
        <v>87100.799999999988</v>
      </c>
      <c r="H193" s="118"/>
      <c r="I193" s="118"/>
    </row>
    <row r="194" spans="1:10" ht="21" x14ac:dyDescent="0.2">
      <c r="A194" s="61" t="s">
        <v>697</v>
      </c>
      <c r="B194" s="89" t="s">
        <v>220</v>
      </c>
      <c r="C194" s="91" t="s">
        <v>222</v>
      </c>
      <c r="D194" s="89" t="s">
        <v>112</v>
      </c>
      <c r="E194" s="89" t="s">
        <v>224</v>
      </c>
      <c r="F194" s="91"/>
      <c r="G194" s="180">
        <f>G195</f>
        <v>86889.4</v>
      </c>
    </row>
    <row r="195" spans="1:10" x14ac:dyDescent="0.2">
      <c r="A195" s="78" t="s">
        <v>225</v>
      </c>
      <c r="B195" s="66" t="s">
        <v>220</v>
      </c>
      <c r="C195" s="67" t="s">
        <v>222</v>
      </c>
      <c r="D195" s="66" t="s">
        <v>112</v>
      </c>
      <c r="E195" s="82" t="s">
        <v>226</v>
      </c>
      <c r="F195" s="79" t="s">
        <v>165</v>
      </c>
      <c r="G195" s="183">
        <f>G212+G196</f>
        <v>86889.4</v>
      </c>
    </row>
    <row r="196" spans="1:10" ht="33.75" x14ac:dyDescent="0.2">
      <c r="A196" s="319" t="s">
        <v>711</v>
      </c>
      <c r="B196" s="66" t="s">
        <v>220</v>
      </c>
      <c r="C196" s="67" t="s">
        <v>222</v>
      </c>
      <c r="D196" s="66" t="s">
        <v>112</v>
      </c>
      <c r="E196" s="66" t="s">
        <v>227</v>
      </c>
      <c r="F196" s="67"/>
      <c r="G196" s="185">
        <f>G197+G201+G205+G208</f>
        <v>37287.4</v>
      </c>
      <c r="I196" s="118"/>
    </row>
    <row r="197" spans="1:10" ht="33.75" x14ac:dyDescent="0.2">
      <c r="A197" s="78" t="s">
        <v>125</v>
      </c>
      <c r="B197" s="66" t="s">
        <v>220</v>
      </c>
      <c r="C197" s="67" t="s">
        <v>222</v>
      </c>
      <c r="D197" s="66" t="s">
        <v>112</v>
      </c>
      <c r="E197" s="66" t="s">
        <v>227</v>
      </c>
      <c r="F197" s="67" t="s">
        <v>126</v>
      </c>
      <c r="G197" s="185">
        <f>G198</f>
        <v>4556.7</v>
      </c>
      <c r="H197" s="118"/>
      <c r="J197" s="118"/>
    </row>
    <row r="198" spans="1:10" x14ac:dyDescent="0.2">
      <c r="A198" s="78" t="s">
        <v>127</v>
      </c>
      <c r="B198" s="66" t="s">
        <v>220</v>
      </c>
      <c r="C198" s="67" t="s">
        <v>222</v>
      </c>
      <c r="D198" s="66" t="s">
        <v>112</v>
      </c>
      <c r="E198" s="66" t="s">
        <v>227</v>
      </c>
      <c r="F198" s="67">
        <v>110</v>
      </c>
      <c r="G198" s="185">
        <f>G199+G200</f>
        <v>4556.7</v>
      </c>
      <c r="I198" s="118"/>
    </row>
    <row r="199" spans="1:10" x14ac:dyDescent="0.2">
      <c r="A199" s="78" t="s">
        <v>128</v>
      </c>
      <c r="B199" s="66" t="s">
        <v>220</v>
      </c>
      <c r="C199" s="67" t="s">
        <v>222</v>
      </c>
      <c r="D199" s="66" t="s">
        <v>112</v>
      </c>
      <c r="E199" s="66" t="s">
        <v>227</v>
      </c>
      <c r="F199" s="67">
        <v>111</v>
      </c>
      <c r="G199" s="185">
        <v>3500</v>
      </c>
    </row>
    <row r="200" spans="1:10" ht="22.5" x14ac:dyDescent="0.2">
      <c r="A200" s="105" t="s">
        <v>129</v>
      </c>
      <c r="B200" s="66" t="s">
        <v>220</v>
      </c>
      <c r="C200" s="67" t="s">
        <v>222</v>
      </c>
      <c r="D200" s="66" t="s">
        <v>112</v>
      </c>
      <c r="E200" s="66" t="s">
        <v>227</v>
      </c>
      <c r="F200" s="67">
        <v>119</v>
      </c>
      <c r="G200" s="185">
        <v>1056.7</v>
      </c>
    </row>
    <row r="201" spans="1:10" x14ac:dyDescent="0.2">
      <c r="A201" s="78" t="s">
        <v>507</v>
      </c>
      <c r="B201" s="66" t="s">
        <v>220</v>
      </c>
      <c r="C201" s="67" t="s">
        <v>222</v>
      </c>
      <c r="D201" s="66" t="s">
        <v>112</v>
      </c>
      <c r="E201" s="66" t="s">
        <v>227</v>
      </c>
      <c r="F201" s="67" t="s">
        <v>134</v>
      </c>
      <c r="G201" s="185">
        <f>G202</f>
        <v>1388.8</v>
      </c>
    </row>
    <row r="202" spans="1:10" ht="22.5" x14ac:dyDescent="0.2">
      <c r="A202" s="78" t="s">
        <v>135</v>
      </c>
      <c r="B202" s="66" t="s">
        <v>220</v>
      </c>
      <c r="C202" s="67" t="s">
        <v>222</v>
      </c>
      <c r="D202" s="66" t="s">
        <v>112</v>
      </c>
      <c r="E202" s="66" t="s">
        <v>227</v>
      </c>
      <c r="F202" s="67" t="s">
        <v>136</v>
      </c>
      <c r="G202" s="185">
        <f>G203+G204</f>
        <v>1388.8</v>
      </c>
    </row>
    <row r="203" spans="1:10" ht="22.5" x14ac:dyDescent="0.2">
      <c r="A203" s="106" t="s">
        <v>152</v>
      </c>
      <c r="B203" s="66" t="s">
        <v>220</v>
      </c>
      <c r="C203" s="67" t="s">
        <v>222</v>
      </c>
      <c r="D203" s="66" t="s">
        <v>112</v>
      </c>
      <c r="E203" s="66" t="s">
        <v>227</v>
      </c>
      <c r="F203" s="67">
        <v>242</v>
      </c>
      <c r="G203" s="185">
        <v>0</v>
      </c>
    </row>
    <row r="204" spans="1:10" x14ac:dyDescent="0.2">
      <c r="A204" s="106" t="s">
        <v>681</v>
      </c>
      <c r="B204" s="66" t="s">
        <v>220</v>
      </c>
      <c r="C204" s="67" t="s">
        <v>222</v>
      </c>
      <c r="D204" s="66" t="s">
        <v>112</v>
      </c>
      <c r="E204" s="66" t="s">
        <v>227</v>
      </c>
      <c r="F204" s="67" t="s">
        <v>138</v>
      </c>
      <c r="G204" s="185">
        <f>1419.2-30.4</f>
        <v>1388.8</v>
      </c>
    </row>
    <row r="205" spans="1:10" ht="22.5" x14ac:dyDescent="0.2">
      <c r="A205" s="78" t="s">
        <v>116</v>
      </c>
      <c r="B205" s="66" t="s">
        <v>220</v>
      </c>
      <c r="C205" s="67" t="s">
        <v>222</v>
      </c>
      <c r="D205" s="66" t="s">
        <v>112</v>
      </c>
      <c r="E205" s="66" t="s">
        <v>227</v>
      </c>
      <c r="F205" s="67" t="s">
        <v>117</v>
      </c>
      <c r="G205" s="185">
        <f>G206</f>
        <v>31275.9</v>
      </c>
    </row>
    <row r="206" spans="1:10" x14ac:dyDescent="0.2">
      <c r="A206" s="78" t="s">
        <v>118</v>
      </c>
      <c r="B206" s="66" t="s">
        <v>220</v>
      </c>
      <c r="C206" s="67" t="s">
        <v>222</v>
      </c>
      <c r="D206" s="66" t="s">
        <v>112</v>
      </c>
      <c r="E206" s="66" t="s">
        <v>227</v>
      </c>
      <c r="F206" s="67" t="s">
        <v>119</v>
      </c>
      <c r="G206" s="185">
        <f>G207</f>
        <v>31275.9</v>
      </c>
    </row>
    <row r="207" spans="1:10" ht="33.75" x14ac:dyDescent="0.2">
      <c r="A207" s="78" t="s">
        <v>120</v>
      </c>
      <c r="B207" s="66" t="s">
        <v>220</v>
      </c>
      <c r="C207" s="67" t="s">
        <v>222</v>
      </c>
      <c r="D207" s="66" t="s">
        <v>112</v>
      </c>
      <c r="E207" s="66" t="s">
        <v>227</v>
      </c>
      <c r="F207" s="67" t="s">
        <v>121</v>
      </c>
      <c r="G207" s="185">
        <v>31275.9</v>
      </c>
    </row>
    <row r="208" spans="1:10" x14ac:dyDescent="0.2">
      <c r="A208" s="69" t="s">
        <v>153</v>
      </c>
      <c r="B208" s="66" t="s">
        <v>220</v>
      </c>
      <c r="C208" s="67" t="s">
        <v>222</v>
      </c>
      <c r="D208" s="66" t="s">
        <v>112</v>
      </c>
      <c r="E208" s="66" t="s">
        <v>227</v>
      </c>
      <c r="F208" s="67" t="s">
        <v>215</v>
      </c>
      <c r="G208" s="185">
        <f>G209</f>
        <v>66</v>
      </c>
    </row>
    <row r="209" spans="1:8" x14ac:dyDescent="0.2">
      <c r="A209" s="69" t="s">
        <v>154</v>
      </c>
      <c r="B209" s="66" t="s">
        <v>220</v>
      </c>
      <c r="C209" s="67" t="s">
        <v>222</v>
      </c>
      <c r="D209" s="66" t="s">
        <v>112</v>
      </c>
      <c r="E209" s="66" t="s">
        <v>227</v>
      </c>
      <c r="F209" s="67" t="s">
        <v>155</v>
      </c>
      <c r="G209" s="185">
        <f>G210+G211</f>
        <v>66</v>
      </c>
    </row>
    <row r="210" spans="1:8" x14ac:dyDescent="0.2">
      <c r="A210" s="73" t="s">
        <v>156</v>
      </c>
      <c r="B210" s="66" t="s">
        <v>220</v>
      </c>
      <c r="C210" s="67" t="s">
        <v>222</v>
      </c>
      <c r="D210" s="66" t="s">
        <v>112</v>
      </c>
      <c r="E210" s="66" t="s">
        <v>227</v>
      </c>
      <c r="F210" s="67" t="s">
        <v>157</v>
      </c>
      <c r="G210" s="185">
        <v>12</v>
      </c>
    </row>
    <row r="211" spans="1:8" x14ac:dyDescent="0.2">
      <c r="A211" s="69" t="s">
        <v>469</v>
      </c>
      <c r="B211" s="66" t="s">
        <v>220</v>
      </c>
      <c r="C211" s="67" t="s">
        <v>222</v>
      </c>
      <c r="D211" s="66" t="s">
        <v>112</v>
      </c>
      <c r="E211" s="66" t="s">
        <v>227</v>
      </c>
      <c r="F211" s="67">
        <v>853</v>
      </c>
      <c r="G211" s="185">
        <v>54</v>
      </c>
    </row>
    <row r="212" spans="1:8" ht="38.25" customHeight="1" x14ac:dyDescent="0.2">
      <c r="A212" s="319" t="s">
        <v>711</v>
      </c>
      <c r="B212" s="66" t="s">
        <v>220</v>
      </c>
      <c r="C212" s="67" t="s">
        <v>222</v>
      </c>
      <c r="D212" s="66" t="s">
        <v>112</v>
      </c>
      <c r="E212" s="66" t="s">
        <v>228</v>
      </c>
      <c r="F212" s="79" t="s">
        <v>165</v>
      </c>
      <c r="G212" s="183">
        <f>G213+G217+G220</f>
        <v>49602</v>
      </c>
    </row>
    <row r="213" spans="1:8" ht="33.75" x14ac:dyDescent="0.2">
      <c r="A213" s="78" t="s">
        <v>125</v>
      </c>
      <c r="B213" s="66" t="s">
        <v>220</v>
      </c>
      <c r="C213" s="67" t="s">
        <v>222</v>
      </c>
      <c r="D213" s="66" t="s">
        <v>112</v>
      </c>
      <c r="E213" s="66" t="s">
        <v>228</v>
      </c>
      <c r="F213" s="67" t="s">
        <v>126</v>
      </c>
      <c r="G213" s="185">
        <f>G214</f>
        <v>6908</v>
      </c>
    </row>
    <row r="214" spans="1:8" x14ac:dyDescent="0.2">
      <c r="A214" s="78" t="s">
        <v>127</v>
      </c>
      <c r="B214" s="66" t="s">
        <v>220</v>
      </c>
      <c r="C214" s="67" t="s">
        <v>222</v>
      </c>
      <c r="D214" s="66" t="s">
        <v>112</v>
      </c>
      <c r="E214" s="66" t="s">
        <v>228</v>
      </c>
      <c r="F214" s="67">
        <v>110</v>
      </c>
      <c r="G214" s="185">
        <f>G215+G216</f>
        <v>6908</v>
      </c>
    </row>
    <row r="215" spans="1:8" x14ac:dyDescent="0.2">
      <c r="A215" s="78" t="s">
        <v>128</v>
      </c>
      <c r="B215" s="66" t="s">
        <v>220</v>
      </c>
      <c r="C215" s="67" t="s">
        <v>222</v>
      </c>
      <c r="D215" s="66" t="s">
        <v>112</v>
      </c>
      <c r="E215" s="66" t="s">
        <v>228</v>
      </c>
      <c r="F215" s="67">
        <v>111</v>
      </c>
      <c r="G215" s="185">
        <v>5306</v>
      </c>
    </row>
    <row r="216" spans="1:8" ht="22.5" x14ac:dyDescent="0.2">
      <c r="A216" s="105" t="s">
        <v>129</v>
      </c>
      <c r="B216" s="66" t="s">
        <v>220</v>
      </c>
      <c r="C216" s="67" t="s">
        <v>222</v>
      </c>
      <c r="D216" s="66" t="s">
        <v>112</v>
      </c>
      <c r="E216" s="66" t="s">
        <v>228</v>
      </c>
      <c r="F216" s="67">
        <v>119</v>
      </c>
      <c r="G216" s="185">
        <v>1602</v>
      </c>
      <c r="H216" s="118"/>
    </row>
    <row r="217" spans="1:8" x14ac:dyDescent="0.2">
      <c r="A217" s="78" t="s">
        <v>507</v>
      </c>
      <c r="B217" s="66" t="s">
        <v>220</v>
      </c>
      <c r="C217" s="67" t="s">
        <v>222</v>
      </c>
      <c r="D217" s="66" t="s">
        <v>112</v>
      </c>
      <c r="E217" s="66" t="s">
        <v>228</v>
      </c>
      <c r="F217" s="67" t="s">
        <v>134</v>
      </c>
      <c r="G217" s="185">
        <f>G218</f>
        <v>51</v>
      </c>
    </row>
    <row r="218" spans="1:8" ht="22.5" x14ac:dyDescent="0.2">
      <c r="A218" s="78" t="s">
        <v>135</v>
      </c>
      <c r="B218" s="66" t="s">
        <v>220</v>
      </c>
      <c r="C218" s="67" t="s">
        <v>222</v>
      </c>
      <c r="D218" s="66" t="s">
        <v>112</v>
      </c>
      <c r="E218" s="66" t="s">
        <v>228</v>
      </c>
      <c r="F218" s="67" t="s">
        <v>136</v>
      </c>
      <c r="G218" s="185">
        <f>+G219</f>
        <v>51</v>
      </c>
    </row>
    <row r="219" spans="1:8" x14ac:dyDescent="0.2">
      <c r="A219" s="106" t="s">
        <v>681</v>
      </c>
      <c r="B219" s="66" t="s">
        <v>220</v>
      </c>
      <c r="C219" s="67" t="s">
        <v>222</v>
      </c>
      <c r="D219" s="66" t="s">
        <v>112</v>
      </c>
      <c r="E219" s="66" t="s">
        <v>228</v>
      </c>
      <c r="F219" s="67" t="s">
        <v>138</v>
      </c>
      <c r="G219" s="185">
        <v>51</v>
      </c>
    </row>
    <row r="220" spans="1:8" ht="22.5" x14ac:dyDescent="0.2">
      <c r="A220" s="78" t="s">
        <v>116</v>
      </c>
      <c r="B220" s="66" t="s">
        <v>220</v>
      </c>
      <c r="C220" s="67" t="s">
        <v>222</v>
      </c>
      <c r="D220" s="66" t="s">
        <v>112</v>
      </c>
      <c r="E220" s="66" t="s">
        <v>228</v>
      </c>
      <c r="F220" s="67" t="s">
        <v>117</v>
      </c>
      <c r="G220" s="185">
        <f>G221</f>
        <v>42643</v>
      </c>
    </row>
    <row r="221" spans="1:8" x14ac:dyDescent="0.2">
      <c r="A221" s="78" t="s">
        <v>118</v>
      </c>
      <c r="B221" s="66" t="s">
        <v>220</v>
      </c>
      <c r="C221" s="67" t="s">
        <v>222</v>
      </c>
      <c r="D221" s="66" t="s">
        <v>112</v>
      </c>
      <c r="E221" s="66" t="s">
        <v>228</v>
      </c>
      <c r="F221" s="67" t="s">
        <v>119</v>
      </c>
      <c r="G221" s="185">
        <f>G222</f>
        <v>42643</v>
      </c>
    </row>
    <row r="222" spans="1:8" ht="33.75" x14ac:dyDescent="0.2">
      <c r="A222" s="78" t="s">
        <v>120</v>
      </c>
      <c r="B222" s="66" t="s">
        <v>220</v>
      </c>
      <c r="C222" s="67" t="s">
        <v>222</v>
      </c>
      <c r="D222" s="66" t="s">
        <v>112</v>
      </c>
      <c r="E222" s="66" t="s">
        <v>228</v>
      </c>
      <c r="F222" s="67" t="s">
        <v>121</v>
      </c>
      <c r="G222" s="185">
        <v>42643</v>
      </c>
    </row>
    <row r="223" spans="1:8" ht="33.75" x14ac:dyDescent="0.2">
      <c r="A223" s="65" t="s">
        <v>229</v>
      </c>
      <c r="B223" s="66" t="s">
        <v>220</v>
      </c>
      <c r="C223" s="67" t="s">
        <v>222</v>
      </c>
      <c r="D223" s="66" t="s">
        <v>112</v>
      </c>
      <c r="E223" s="66" t="s">
        <v>230</v>
      </c>
      <c r="F223" s="67"/>
      <c r="G223" s="185">
        <f>G224</f>
        <v>211.4</v>
      </c>
    </row>
    <row r="224" spans="1:8" ht="33.75" x14ac:dyDescent="0.2">
      <c r="A224" s="80" t="s">
        <v>519</v>
      </c>
      <c r="B224" s="66" t="s">
        <v>220</v>
      </c>
      <c r="C224" s="67" t="s">
        <v>222</v>
      </c>
      <c r="D224" s="66" t="s">
        <v>112</v>
      </c>
      <c r="E224" s="66" t="s">
        <v>231</v>
      </c>
      <c r="F224" s="67"/>
      <c r="G224" s="185">
        <f>G225+G228</f>
        <v>211.4</v>
      </c>
    </row>
    <row r="225" spans="1:10" ht="33.75" x14ac:dyDescent="0.2">
      <c r="A225" s="78" t="s">
        <v>125</v>
      </c>
      <c r="B225" s="66" t="s">
        <v>220</v>
      </c>
      <c r="C225" s="67" t="s">
        <v>222</v>
      </c>
      <c r="D225" s="66" t="s">
        <v>112</v>
      </c>
      <c r="E225" s="66" t="s">
        <v>231</v>
      </c>
      <c r="F225" s="67">
        <v>100</v>
      </c>
      <c r="G225" s="185">
        <f>G227</f>
        <v>30.4</v>
      </c>
    </row>
    <row r="226" spans="1:10" x14ac:dyDescent="0.2">
      <c r="A226" s="78" t="s">
        <v>127</v>
      </c>
      <c r="B226" s="66" t="s">
        <v>220</v>
      </c>
      <c r="C226" s="67" t="s">
        <v>222</v>
      </c>
      <c r="D226" s="66" t="s">
        <v>112</v>
      </c>
      <c r="E226" s="66" t="s">
        <v>231</v>
      </c>
      <c r="F226" s="67">
        <v>110</v>
      </c>
      <c r="G226" s="185">
        <f>G227</f>
        <v>30.4</v>
      </c>
    </row>
    <row r="227" spans="1:10" x14ac:dyDescent="0.2">
      <c r="A227" s="106" t="s">
        <v>470</v>
      </c>
      <c r="B227" s="66" t="s">
        <v>220</v>
      </c>
      <c r="C227" s="67" t="s">
        <v>222</v>
      </c>
      <c r="D227" s="66" t="s">
        <v>112</v>
      </c>
      <c r="E227" s="66" t="s">
        <v>231</v>
      </c>
      <c r="F227" s="67">
        <v>112</v>
      </c>
      <c r="G227" s="185">
        <v>30.4</v>
      </c>
    </row>
    <row r="228" spans="1:10" ht="22.5" x14ac:dyDescent="0.2">
      <c r="A228" s="78" t="s">
        <v>116</v>
      </c>
      <c r="B228" s="66" t="s">
        <v>220</v>
      </c>
      <c r="C228" s="67" t="s">
        <v>222</v>
      </c>
      <c r="D228" s="66" t="s">
        <v>112</v>
      </c>
      <c r="E228" s="66" t="s">
        <v>231</v>
      </c>
      <c r="F228" s="67">
        <v>600</v>
      </c>
      <c r="G228" s="185">
        <f>G229</f>
        <v>181</v>
      </c>
    </row>
    <row r="229" spans="1:10" x14ac:dyDescent="0.2">
      <c r="A229" s="78" t="s">
        <v>118</v>
      </c>
      <c r="B229" s="66" t="s">
        <v>220</v>
      </c>
      <c r="C229" s="67" t="s">
        <v>222</v>
      </c>
      <c r="D229" s="66" t="s">
        <v>112</v>
      </c>
      <c r="E229" s="66" t="s">
        <v>231</v>
      </c>
      <c r="F229" s="67">
        <v>610</v>
      </c>
      <c r="G229" s="185">
        <f>G230</f>
        <v>181</v>
      </c>
    </row>
    <row r="230" spans="1:10" ht="33.75" x14ac:dyDescent="0.2">
      <c r="A230" s="78" t="s">
        <v>120</v>
      </c>
      <c r="B230" s="66" t="s">
        <v>220</v>
      </c>
      <c r="C230" s="67" t="s">
        <v>222</v>
      </c>
      <c r="D230" s="66" t="s">
        <v>112</v>
      </c>
      <c r="E230" s="66" t="s">
        <v>231</v>
      </c>
      <c r="F230" s="67">
        <v>611</v>
      </c>
      <c r="G230" s="185">
        <v>181</v>
      </c>
    </row>
    <row r="231" spans="1:10" x14ac:dyDescent="0.2">
      <c r="A231" s="61" t="s">
        <v>232</v>
      </c>
      <c r="B231" s="89" t="s">
        <v>220</v>
      </c>
      <c r="C231" s="91" t="s">
        <v>222</v>
      </c>
      <c r="D231" s="89" t="s">
        <v>233</v>
      </c>
      <c r="E231" s="89" t="s">
        <v>164</v>
      </c>
      <c r="F231" s="91" t="s">
        <v>165</v>
      </c>
      <c r="G231" s="180">
        <f>G232+G260+G270</f>
        <v>205593.19999999998</v>
      </c>
      <c r="I231" s="118"/>
    </row>
    <row r="232" spans="1:10" x14ac:dyDescent="0.2">
      <c r="A232" s="93" t="s">
        <v>234</v>
      </c>
      <c r="B232" s="89" t="s">
        <v>220</v>
      </c>
      <c r="C232" s="91" t="s">
        <v>222</v>
      </c>
      <c r="D232" s="89" t="s">
        <v>233</v>
      </c>
      <c r="E232" s="89" t="s">
        <v>235</v>
      </c>
      <c r="F232" s="92" t="s">
        <v>165</v>
      </c>
      <c r="G232" s="181">
        <f>G247+G233</f>
        <v>202408.4</v>
      </c>
      <c r="I232" s="118"/>
    </row>
    <row r="233" spans="1:10" x14ac:dyDescent="0.2">
      <c r="A233" s="322" t="s">
        <v>894</v>
      </c>
      <c r="B233" s="66" t="s">
        <v>220</v>
      </c>
      <c r="C233" s="67" t="s">
        <v>222</v>
      </c>
      <c r="D233" s="66" t="s">
        <v>233</v>
      </c>
      <c r="E233" s="66" t="s">
        <v>893</v>
      </c>
      <c r="F233" s="79"/>
      <c r="G233" s="183">
        <f>G234+G238+G243</f>
        <v>16789.399999999998</v>
      </c>
      <c r="I233" s="118"/>
    </row>
    <row r="234" spans="1:10" x14ac:dyDescent="0.2">
      <c r="A234" s="78" t="s">
        <v>507</v>
      </c>
      <c r="B234" s="66" t="s">
        <v>220</v>
      </c>
      <c r="C234" s="67" t="s">
        <v>222</v>
      </c>
      <c r="D234" s="66" t="s">
        <v>233</v>
      </c>
      <c r="E234" s="66" t="s">
        <v>893</v>
      </c>
      <c r="F234" s="67" t="s">
        <v>134</v>
      </c>
      <c r="G234" s="185">
        <f>SUM(G235)</f>
        <v>1993.1</v>
      </c>
    </row>
    <row r="235" spans="1:10" ht="22.5" x14ac:dyDescent="0.2">
      <c r="A235" s="78" t="s">
        <v>135</v>
      </c>
      <c r="B235" s="66" t="s">
        <v>220</v>
      </c>
      <c r="C235" s="67" t="s">
        <v>222</v>
      </c>
      <c r="D235" s="66" t="s">
        <v>233</v>
      </c>
      <c r="E235" s="66" t="s">
        <v>893</v>
      </c>
      <c r="F235" s="67" t="s">
        <v>136</v>
      </c>
      <c r="G235" s="185">
        <f>G236+G237</f>
        <v>1993.1</v>
      </c>
    </row>
    <row r="236" spans="1:10" ht="22.5" x14ac:dyDescent="0.2">
      <c r="A236" s="106" t="s">
        <v>152</v>
      </c>
      <c r="B236" s="66" t="s">
        <v>220</v>
      </c>
      <c r="C236" s="67" t="s">
        <v>222</v>
      </c>
      <c r="D236" s="66" t="s">
        <v>233</v>
      </c>
      <c r="E236" s="66" t="s">
        <v>893</v>
      </c>
      <c r="F236" s="67">
        <v>242</v>
      </c>
      <c r="G236" s="185"/>
    </row>
    <row r="237" spans="1:10" x14ac:dyDescent="0.2">
      <c r="A237" s="106" t="s">
        <v>681</v>
      </c>
      <c r="B237" s="66" t="s">
        <v>220</v>
      </c>
      <c r="C237" s="67" t="s">
        <v>222</v>
      </c>
      <c r="D237" s="66" t="s">
        <v>233</v>
      </c>
      <c r="E237" s="66" t="s">
        <v>893</v>
      </c>
      <c r="F237" s="67" t="s">
        <v>138</v>
      </c>
      <c r="G237" s="185">
        <v>1993.1</v>
      </c>
    </row>
    <row r="238" spans="1:10" ht="22.5" x14ac:dyDescent="0.2">
      <c r="A238" s="78" t="s">
        <v>116</v>
      </c>
      <c r="B238" s="66" t="s">
        <v>220</v>
      </c>
      <c r="C238" s="67" t="s">
        <v>222</v>
      </c>
      <c r="D238" s="66" t="s">
        <v>233</v>
      </c>
      <c r="E238" s="66" t="s">
        <v>893</v>
      </c>
      <c r="F238" s="67">
        <v>600</v>
      </c>
      <c r="G238" s="185">
        <f>G239+G241</f>
        <v>14738.3</v>
      </c>
    </row>
    <row r="239" spans="1:10" s="81" customFormat="1" ht="12.75" customHeight="1" x14ac:dyDescent="0.2">
      <c r="A239" s="78" t="s">
        <v>118</v>
      </c>
      <c r="B239" s="66" t="s">
        <v>220</v>
      </c>
      <c r="C239" s="67" t="s">
        <v>222</v>
      </c>
      <c r="D239" s="66" t="s">
        <v>233</v>
      </c>
      <c r="E239" s="66" t="s">
        <v>893</v>
      </c>
      <c r="F239" s="67">
        <v>610</v>
      </c>
      <c r="G239" s="185">
        <f>G240</f>
        <v>13110.8</v>
      </c>
      <c r="H239" s="122"/>
      <c r="I239" s="122"/>
      <c r="J239" s="122"/>
    </row>
    <row r="240" spans="1:10" s="81" customFormat="1" ht="33" customHeight="1" x14ac:dyDescent="0.2">
      <c r="A240" s="78" t="s">
        <v>120</v>
      </c>
      <c r="B240" s="66" t="s">
        <v>220</v>
      </c>
      <c r="C240" s="67" t="s">
        <v>222</v>
      </c>
      <c r="D240" s="66" t="s">
        <v>233</v>
      </c>
      <c r="E240" s="66" t="s">
        <v>893</v>
      </c>
      <c r="F240" s="67">
        <v>611</v>
      </c>
      <c r="G240" s="185">
        <v>13110.8</v>
      </c>
      <c r="H240" s="122"/>
      <c r="I240" s="122"/>
      <c r="J240" s="122"/>
    </row>
    <row r="241" spans="1:7" x14ac:dyDescent="0.2">
      <c r="A241" s="65" t="s">
        <v>393</v>
      </c>
      <c r="B241" s="66" t="s">
        <v>220</v>
      </c>
      <c r="C241" s="67" t="s">
        <v>222</v>
      </c>
      <c r="D241" s="66" t="s">
        <v>233</v>
      </c>
      <c r="E241" s="66" t="s">
        <v>893</v>
      </c>
      <c r="F241" s="67">
        <v>620</v>
      </c>
      <c r="G241" s="185">
        <f>G242</f>
        <v>1627.5</v>
      </c>
    </row>
    <row r="242" spans="1:7" ht="33.75" x14ac:dyDescent="0.2">
      <c r="A242" s="65" t="s">
        <v>394</v>
      </c>
      <c r="B242" s="66" t="s">
        <v>220</v>
      </c>
      <c r="C242" s="67" t="s">
        <v>222</v>
      </c>
      <c r="D242" s="66" t="s">
        <v>233</v>
      </c>
      <c r="E242" s="66" t="s">
        <v>893</v>
      </c>
      <c r="F242" s="67">
        <v>621</v>
      </c>
      <c r="G242" s="185">
        <v>1627.5</v>
      </c>
    </row>
    <row r="243" spans="1:7" x14ac:dyDescent="0.2">
      <c r="A243" s="69" t="s">
        <v>153</v>
      </c>
      <c r="B243" s="66" t="s">
        <v>220</v>
      </c>
      <c r="C243" s="67" t="s">
        <v>222</v>
      </c>
      <c r="D243" s="66" t="s">
        <v>233</v>
      </c>
      <c r="E243" s="66" t="s">
        <v>893</v>
      </c>
      <c r="F243" s="67" t="s">
        <v>215</v>
      </c>
      <c r="G243" s="185">
        <f>SUM(G244)</f>
        <v>58</v>
      </c>
    </row>
    <row r="244" spans="1:7" x14ac:dyDescent="0.2">
      <c r="A244" s="69" t="s">
        <v>154</v>
      </c>
      <c r="B244" s="66" t="s">
        <v>220</v>
      </c>
      <c r="C244" s="67" t="s">
        <v>222</v>
      </c>
      <c r="D244" s="66" t="s">
        <v>233</v>
      </c>
      <c r="E244" s="66" t="s">
        <v>893</v>
      </c>
      <c r="F244" s="67" t="s">
        <v>155</v>
      </c>
      <c r="G244" s="185">
        <f>SUM(G245:G246)</f>
        <v>58</v>
      </c>
    </row>
    <row r="245" spans="1:7" x14ac:dyDescent="0.2">
      <c r="A245" s="73" t="s">
        <v>156</v>
      </c>
      <c r="B245" s="66" t="s">
        <v>220</v>
      </c>
      <c r="C245" s="67" t="s">
        <v>222</v>
      </c>
      <c r="D245" s="66" t="s">
        <v>233</v>
      </c>
      <c r="E245" s="66" t="s">
        <v>893</v>
      </c>
      <c r="F245" s="67" t="s">
        <v>157</v>
      </c>
      <c r="G245" s="185">
        <v>23</v>
      </c>
    </row>
    <row r="246" spans="1:7" x14ac:dyDescent="0.2">
      <c r="A246" s="69" t="s">
        <v>469</v>
      </c>
      <c r="B246" s="66" t="s">
        <v>220</v>
      </c>
      <c r="C246" s="67" t="s">
        <v>222</v>
      </c>
      <c r="D246" s="66" t="s">
        <v>233</v>
      </c>
      <c r="E246" s="66" t="s">
        <v>893</v>
      </c>
      <c r="F246" s="67">
        <v>853</v>
      </c>
      <c r="G246" s="185">
        <v>35</v>
      </c>
    </row>
    <row r="247" spans="1:7" ht="51.75" customHeight="1" x14ac:dyDescent="0.2">
      <c r="A247" s="65" t="s">
        <v>72</v>
      </c>
      <c r="B247" s="66" t="s">
        <v>220</v>
      </c>
      <c r="C247" s="67" t="s">
        <v>222</v>
      </c>
      <c r="D247" s="66" t="s">
        <v>233</v>
      </c>
      <c r="E247" s="66" t="s">
        <v>895</v>
      </c>
      <c r="F247" s="67" t="s">
        <v>165</v>
      </c>
      <c r="G247" s="185">
        <f>G248+G252+G255</f>
        <v>185619</v>
      </c>
    </row>
    <row r="248" spans="1:7" ht="33.75" x14ac:dyDescent="0.2">
      <c r="A248" s="78" t="s">
        <v>125</v>
      </c>
      <c r="B248" s="66" t="s">
        <v>220</v>
      </c>
      <c r="C248" s="67" t="s">
        <v>222</v>
      </c>
      <c r="D248" s="66" t="s">
        <v>233</v>
      </c>
      <c r="E248" s="66" t="s">
        <v>895</v>
      </c>
      <c r="F248" s="67" t="s">
        <v>126</v>
      </c>
      <c r="G248" s="185">
        <f>G249</f>
        <v>13671</v>
      </c>
    </row>
    <row r="249" spans="1:7" x14ac:dyDescent="0.2">
      <c r="A249" s="78" t="s">
        <v>127</v>
      </c>
      <c r="B249" s="66" t="s">
        <v>220</v>
      </c>
      <c r="C249" s="67" t="s">
        <v>222</v>
      </c>
      <c r="D249" s="66" t="s">
        <v>233</v>
      </c>
      <c r="E249" s="66" t="s">
        <v>895</v>
      </c>
      <c r="F249" s="67">
        <v>110</v>
      </c>
      <c r="G249" s="185">
        <f>G250+G251</f>
        <v>13671</v>
      </c>
    </row>
    <row r="250" spans="1:7" x14ac:dyDescent="0.2">
      <c r="A250" s="78" t="s">
        <v>128</v>
      </c>
      <c r="B250" s="66" t="s">
        <v>220</v>
      </c>
      <c r="C250" s="67" t="s">
        <v>222</v>
      </c>
      <c r="D250" s="66" t="s">
        <v>233</v>
      </c>
      <c r="E250" s="66" t="s">
        <v>895</v>
      </c>
      <c r="F250" s="67">
        <v>111</v>
      </c>
      <c r="G250" s="185">
        <v>10500</v>
      </c>
    </row>
    <row r="251" spans="1:7" ht="22.5" x14ac:dyDescent="0.2">
      <c r="A251" s="105" t="s">
        <v>129</v>
      </c>
      <c r="B251" s="66" t="s">
        <v>220</v>
      </c>
      <c r="C251" s="67" t="s">
        <v>222</v>
      </c>
      <c r="D251" s="66" t="s">
        <v>233</v>
      </c>
      <c r="E251" s="66" t="s">
        <v>895</v>
      </c>
      <c r="F251" s="67">
        <v>119</v>
      </c>
      <c r="G251" s="185">
        <v>3171</v>
      </c>
    </row>
    <row r="252" spans="1:7" x14ac:dyDescent="0.2">
      <c r="A252" s="78" t="s">
        <v>507</v>
      </c>
      <c r="B252" s="66" t="s">
        <v>220</v>
      </c>
      <c r="C252" s="67" t="s">
        <v>222</v>
      </c>
      <c r="D252" s="66" t="s">
        <v>233</v>
      </c>
      <c r="E252" s="66" t="s">
        <v>895</v>
      </c>
      <c r="F252" s="67" t="s">
        <v>134</v>
      </c>
      <c r="G252" s="185">
        <f>SUM(G253)</f>
        <v>53.8</v>
      </c>
    </row>
    <row r="253" spans="1:7" ht="22.5" x14ac:dyDescent="0.2">
      <c r="A253" s="78" t="s">
        <v>135</v>
      </c>
      <c r="B253" s="66" t="s">
        <v>220</v>
      </c>
      <c r="C253" s="67" t="s">
        <v>222</v>
      </c>
      <c r="D253" s="66" t="s">
        <v>233</v>
      </c>
      <c r="E253" s="66" t="s">
        <v>895</v>
      </c>
      <c r="F253" s="67" t="s">
        <v>136</v>
      </c>
      <c r="G253" s="185">
        <f>SUM(G254)</f>
        <v>53.8</v>
      </c>
    </row>
    <row r="254" spans="1:7" x14ac:dyDescent="0.2">
      <c r="A254" s="106" t="s">
        <v>681</v>
      </c>
      <c r="B254" s="66" t="s">
        <v>220</v>
      </c>
      <c r="C254" s="67" t="s">
        <v>222</v>
      </c>
      <c r="D254" s="66" t="s">
        <v>233</v>
      </c>
      <c r="E254" s="66" t="s">
        <v>895</v>
      </c>
      <c r="F254" s="67" t="s">
        <v>138</v>
      </c>
      <c r="G254" s="185">
        <v>53.8</v>
      </c>
    </row>
    <row r="255" spans="1:7" ht="22.5" x14ac:dyDescent="0.2">
      <c r="A255" s="78" t="s">
        <v>116</v>
      </c>
      <c r="B255" s="66" t="s">
        <v>220</v>
      </c>
      <c r="C255" s="67" t="s">
        <v>222</v>
      </c>
      <c r="D255" s="67" t="s">
        <v>233</v>
      </c>
      <c r="E255" s="66" t="s">
        <v>895</v>
      </c>
      <c r="F255" s="67" t="s">
        <v>117</v>
      </c>
      <c r="G255" s="185">
        <f>G256+G258</f>
        <v>171894.2</v>
      </c>
    </row>
    <row r="256" spans="1:7" x14ac:dyDescent="0.2">
      <c r="A256" s="78" t="s">
        <v>118</v>
      </c>
      <c r="B256" s="66" t="s">
        <v>220</v>
      </c>
      <c r="C256" s="67" t="s">
        <v>222</v>
      </c>
      <c r="D256" s="67" t="s">
        <v>233</v>
      </c>
      <c r="E256" s="66" t="s">
        <v>895</v>
      </c>
      <c r="F256" s="67" t="s">
        <v>119</v>
      </c>
      <c r="G256" s="185">
        <f>G257</f>
        <v>149543.20000000001</v>
      </c>
    </row>
    <row r="257" spans="1:10" ht="33.75" x14ac:dyDescent="0.2">
      <c r="A257" s="78" t="s">
        <v>120</v>
      </c>
      <c r="B257" s="66" t="s">
        <v>220</v>
      </c>
      <c r="C257" s="67" t="s">
        <v>222</v>
      </c>
      <c r="D257" s="67" t="s">
        <v>233</v>
      </c>
      <c r="E257" s="66" t="s">
        <v>895</v>
      </c>
      <c r="F257" s="67" t="s">
        <v>121</v>
      </c>
      <c r="G257" s="185">
        <v>149543.20000000001</v>
      </c>
      <c r="H257" s="118"/>
    </row>
    <row r="258" spans="1:10" x14ac:dyDescent="0.2">
      <c r="A258" s="65" t="s">
        <v>393</v>
      </c>
      <c r="B258" s="66" t="s">
        <v>220</v>
      </c>
      <c r="C258" s="67" t="s">
        <v>222</v>
      </c>
      <c r="D258" s="67" t="s">
        <v>233</v>
      </c>
      <c r="E258" s="66" t="s">
        <v>895</v>
      </c>
      <c r="F258" s="67">
        <v>620</v>
      </c>
      <c r="G258" s="185">
        <f>G259</f>
        <v>22351</v>
      </c>
    </row>
    <row r="259" spans="1:10" ht="33.75" x14ac:dyDescent="0.2">
      <c r="A259" s="65" t="s">
        <v>394</v>
      </c>
      <c r="B259" s="66" t="s">
        <v>220</v>
      </c>
      <c r="C259" s="67" t="s">
        <v>222</v>
      </c>
      <c r="D259" s="67" t="s">
        <v>233</v>
      </c>
      <c r="E259" s="66" t="s">
        <v>895</v>
      </c>
      <c r="F259" s="67">
        <v>621</v>
      </c>
      <c r="G259" s="185">
        <v>22351</v>
      </c>
      <c r="H259" s="118"/>
      <c r="J259" s="118"/>
    </row>
    <row r="260" spans="1:10" ht="33.75" x14ac:dyDescent="0.2">
      <c r="A260" s="145" t="s">
        <v>471</v>
      </c>
      <c r="B260" s="96" t="s">
        <v>220</v>
      </c>
      <c r="C260" s="98" t="s">
        <v>222</v>
      </c>
      <c r="D260" s="98" t="s">
        <v>233</v>
      </c>
      <c r="E260" s="96" t="s">
        <v>230</v>
      </c>
      <c r="F260" s="98"/>
      <c r="G260" s="187">
        <f>G261</f>
        <v>934.8</v>
      </c>
    </row>
    <row r="261" spans="1:10" ht="33.75" x14ac:dyDescent="0.2">
      <c r="A261" s="80" t="s">
        <v>81</v>
      </c>
      <c r="B261" s="66" t="s">
        <v>220</v>
      </c>
      <c r="C261" s="67" t="s">
        <v>222</v>
      </c>
      <c r="D261" s="67" t="s">
        <v>233</v>
      </c>
      <c r="E261" s="66" t="s">
        <v>231</v>
      </c>
      <c r="F261" s="67"/>
      <c r="G261" s="185">
        <f>G262+G265</f>
        <v>934.8</v>
      </c>
    </row>
    <row r="262" spans="1:10" ht="33.75" x14ac:dyDescent="0.2">
      <c r="A262" s="78" t="s">
        <v>125</v>
      </c>
      <c r="B262" s="66" t="s">
        <v>220</v>
      </c>
      <c r="C262" s="67" t="s">
        <v>222</v>
      </c>
      <c r="D262" s="67" t="s">
        <v>233</v>
      </c>
      <c r="E262" s="66" t="s">
        <v>231</v>
      </c>
      <c r="F262" s="67">
        <v>100</v>
      </c>
      <c r="G262" s="185">
        <f>G263</f>
        <v>20.3</v>
      </c>
    </row>
    <row r="263" spans="1:10" x14ac:dyDescent="0.2">
      <c r="A263" s="78" t="s">
        <v>127</v>
      </c>
      <c r="B263" s="66" t="s">
        <v>220</v>
      </c>
      <c r="C263" s="67" t="s">
        <v>222</v>
      </c>
      <c r="D263" s="67" t="s">
        <v>233</v>
      </c>
      <c r="E263" s="66" t="s">
        <v>231</v>
      </c>
      <c r="F263" s="67">
        <v>110</v>
      </c>
      <c r="G263" s="185">
        <f>G264</f>
        <v>20.3</v>
      </c>
    </row>
    <row r="264" spans="1:10" x14ac:dyDescent="0.2">
      <c r="A264" s="106" t="s">
        <v>470</v>
      </c>
      <c r="B264" s="66" t="s">
        <v>220</v>
      </c>
      <c r="C264" s="67" t="s">
        <v>222</v>
      </c>
      <c r="D264" s="67" t="s">
        <v>233</v>
      </c>
      <c r="E264" s="66" t="s">
        <v>231</v>
      </c>
      <c r="F264" s="67">
        <v>112</v>
      </c>
      <c r="G264" s="185">
        <v>20.3</v>
      </c>
    </row>
    <row r="265" spans="1:10" ht="22.5" x14ac:dyDescent="0.2">
      <c r="A265" s="78" t="s">
        <v>116</v>
      </c>
      <c r="B265" s="66" t="s">
        <v>220</v>
      </c>
      <c r="C265" s="67" t="s">
        <v>222</v>
      </c>
      <c r="D265" s="67" t="s">
        <v>233</v>
      </c>
      <c r="E265" s="66" t="s">
        <v>231</v>
      </c>
      <c r="F265" s="67">
        <v>600</v>
      </c>
      <c r="G265" s="185">
        <f>G266+G268</f>
        <v>914.5</v>
      </c>
    </row>
    <row r="266" spans="1:10" x14ac:dyDescent="0.2">
      <c r="A266" s="78" t="s">
        <v>118</v>
      </c>
      <c r="B266" s="66" t="s">
        <v>220</v>
      </c>
      <c r="C266" s="67" t="s">
        <v>222</v>
      </c>
      <c r="D266" s="67" t="s">
        <v>233</v>
      </c>
      <c r="E266" s="66" t="s">
        <v>231</v>
      </c>
      <c r="F266" s="67">
        <v>610</v>
      </c>
      <c r="G266" s="185">
        <f>G267</f>
        <v>827</v>
      </c>
    </row>
    <row r="267" spans="1:10" ht="33.75" x14ac:dyDescent="0.2">
      <c r="A267" s="78" t="s">
        <v>120</v>
      </c>
      <c r="B267" s="66" t="s">
        <v>220</v>
      </c>
      <c r="C267" s="67" t="s">
        <v>222</v>
      </c>
      <c r="D267" s="67" t="s">
        <v>233</v>
      </c>
      <c r="E267" s="66" t="s">
        <v>231</v>
      </c>
      <c r="F267" s="67">
        <v>611</v>
      </c>
      <c r="G267" s="185">
        <v>827</v>
      </c>
    </row>
    <row r="268" spans="1:10" x14ac:dyDescent="0.2">
      <c r="A268" s="65" t="s">
        <v>393</v>
      </c>
      <c r="B268" s="66" t="s">
        <v>220</v>
      </c>
      <c r="C268" s="67" t="s">
        <v>222</v>
      </c>
      <c r="D268" s="67" t="s">
        <v>233</v>
      </c>
      <c r="E268" s="66" t="s">
        <v>231</v>
      </c>
      <c r="F268" s="67">
        <v>620</v>
      </c>
      <c r="G268" s="185">
        <f>G269</f>
        <v>87.5</v>
      </c>
    </row>
    <row r="269" spans="1:10" ht="33.75" x14ac:dyDescent="0.2">
      <c r="A269" s="65" t="s">
        <v>394</v>
      </c>
      <c r="B269" s="66" t="s">
        <v>220</v>
      </c>
      <c r="C269" s="67" t="s">
        <v>222</v>
      </c>
      <c r="D269" s="67" t="s">
        <v>233</v>
      </c>
      <c r="E269" s="66" t="s">
        <v>231</v>
      </c>
      <c r="F269" s="67">
        <v>621</v>
      </c>
      <c r="G269" s="185">
        <v>87.5</v>
      </c>
    </row>
    <row r="270" spans="1:10" ht="22.5" x14ac:dyDescent="0.2">
      <c r="A270" s="65" t="s">
        <v>521</v>
      </c>
      <c r="B270" s="66" t="s">
        <v>220</v>
      </c>
      <c r="C270" s="67" t="s">
        <v>222</v>
      </c>
      <c r="D270" s="67" t="s">
        <v>233</v>
      </c>
      <c r="E270" s="66" t="s">
        <v>717</v>
      </c>
      <c r="F270" s="67" t="s">
        <v>165</v>
      </c>
      <c r="G270" s="185">
        <f>G271</f>
        <v>2250</v>
      </c>
    </row>
    <row r="271" spans="1:10" ht="22.5" x14ac:dyDescent="0.2">
      <c r="A271" s="78" t="s">
        <v>135</v>
      </c>
      <c r="B271" s="66" t="s">
        <v>220</v>
      </c>
      <c r="C271" s="67" t="s">
        <v>222</v>
      </c>
      <c r="D271" s="67" t="s">
        <v>233</v>
      </c>
      <c r="E271" s="66" t="s">
        <v>717</v>
      </c>
      <c r="F271" s="67">
        <v>200</v>
      </c>
      <c r="G271" s="185">
        <f>G272</f>
        <v>2250</v>
      </c>
    </row>
    <row r="272" spans="1:10" ht="22.5" x14ac:dyDescent="0.2">
      <c r="A272" s="106" t="s">
        <v>152</v>
      </c>
      <c r="B272" s="66" t="s">
        <v>220</v>
      </c>
      <c r="C272" s="67" t="s">
        <v>222</v>
      </c>
      <c r="D272" s="67" t="s">
        <v>233</v>
      </c>
      <c r="E272" s="66" t="s">
        <v>717</v>
      </c>
      <c r="F272" s="67">
        <v>240</v>
      </c>
      <c r="G272" s="185">
        <f>G273</f>
        <v>2250</v>
      </c>
    </row>
    <row r="273" spans="1:7" x14ac:dyDescent="0.2">
      <c r="A273" s="106" t="s">
        <v>681</v>
      </c>
      <c r="B273" s="66" t="s">
        <v>220</v>
      </c>
      <c r="C273" s="67" t="s">
        <v>222</v>
      </c>
      <c r="D273" s="67" t="s">
        <v>233</v>
      </c>
      <c r="E273" s="66" t="s">
        <v>717</v>
      </c>
      <c r="F273" s="67">
        <v>244</v>
      </c>
      <c r="G273" s="185">
        <v>2250</v>
      </c>
    </row>
    <row r="274" spans="1:7" x14ac:dyDescent="0.2">
      <c r="A274" s="93" t="s">
        <v>397</v>
      </c>
      <c r="B274" s="94" t="s">
        <v>220</v>
      </c>
      <c r="C274" s="92" t="s">
        <v>222</v>
      </c>
      <c r="D274" s="94" t="s">
        <v>169</v>
      </c>
      <c r="E274" s="94"/>
      <c r="F274" s="92" t="s">
        <v>165</v>
      </c>
      <c r="G274" s="180">
        <f>G275+G284+G279</f>
        <v>36803.199999999997</v>
      </c>
    </row>
    <row r="275" spans="1:7" ht="22.5" x14ac:dyDescent="0.2">
      <c r="A275" s="78" t="s">
        <v>712</v>
      </c>
      <c r="B275" s="82" t="s">
        <v>220</v>
      </c>
      <c r="C275" s="79" t="s">
        <v>222</v>
      </c>
      <c r="D275" s="82" t="s">
        <v>169</v>
      </c>
      <c r="E275" s="82" t="s">
        <v>399</v>
      </c>
      <c r="F275" s="79" t="s">
        <v>165</v>
      </c>
      <c r="G275" s="185">
        <f>G276</f>
        <v>36134.499999999993</v>
      </c>
    </row>
    <row r="276" spans="1:7" ht="22.5" x14ac:dyDescent="0.2">
      <c r="A276" s="78" t="s">
        <v>116</v>
      </c>
      <c r="B276" s="82" t="s">
        <v>220</v>
      </c>
      <c r="C276" s="79" t="s">
        <v>222</v>
      </c>
      <c r="D276" s="82" t="s">
        <v>169</v>
      </c>
      <c r="E276" s="82" t="s">
        <v>399</v>
      </c>
      <c r="F276" s="79">
        <v>600</v>
      </c>
      <c r="G276" s="185">
        <f>G277</f>
        <v>36134.499999999993</v>
      </c>
    </row>
    <row r="277" spans="1:7" x14ac:dyDescent="0.2">
      <c r="A277" s="78" t="s">
        <v>118</v>
      </c>
      <c r="B277" s="82" t="s">
        <v>220</v>
      </c>
      <c r="C277" s="79" t="s">
        <v>222</v>
      </c>
      <c r="D277" s="82" t="s">
        <v>169</v>
      </c>
      <c r="E277" s="82" t="s">
        <v>399</v>
      </c>
      <c r="F277" s="79">
        <v>610</v>
      </c>
      <c r="G277" s="185">
        <f>G278</f>
        <v>36134.499999999993</v>
      </c>
    </row>
    <row r="278" spans="1:7" ht="33.75" x14ac:dyDescent="0.2">
      <c r="A278" s="78" t="s">
        <v>120</v>
      </c>
      <c r="B278" s="82" t="s">
        <v>220</v>
      </c>
      <c r="C278" s="79" t="s">
        <v>222</v>
      </c>
      <c r="D278" s="82" t="s">
        <v>169</v>
      </c>
      <c r="E278" s="82" t="s">
        <v>399</v>
      </c>
      <c r="F278" s="79">
        <v>611</v>
      </c>
      <c r="G278" s="185">
        <f>36803.2-526.3-142.4</f>
        <v>36134.499999999993</v>
      </c>
    </row>
    <row r="279" spans="1:7" ht="22.5" x14ac:dyDescent="0.2">
      <c r="A279" s="78" t="s">
        <v>712</v>
      </c>
      <c r="B279" s="82" t="s">
        <v>220</v>
      </c>
      <c r="C279" s="79" t="s">
        <v>222</v>
      </c>
      <c r="D279" s="82" t="s">
        <v>169</v>
      </c>
      <c r="E279" s="82" t="s">
        <v>778</v>
      </c>
      <c r="F279" s="79" t="s">
        <v>165</v>
      </c>
      <c r="G279" s="185">
        <f>G281</f>
        <v>526.29999999999995</v>
      </c>
    </row>
    <row r="280" spans="1:7" ht="22.5" x14ac:dyDescent="0.2">
      <c r="A280" s="328" t="s">
        <v>831</v>
      </c>
      <c r="B280" s="82" t="s">
        <v>220</v>
      </c>
      <c r="C280" s="79" t="s">
        <v>222</v>
      </c>
      <c r="D280" s="82" t="s">
        <v>169</v>
      </c>
      <c r="E280" s="82" t="s">
        <v>779</v>
      </c>
      <c r="F280" s="79"/>
      <c r="G280" s="185">
        <f>G281</f>
        <v>526.29999999999995</v>
      </c>
    </row>
    <row r="281" spans="1:7" ht="22.5" x14ac:dyDescent="0.2">
      <c r="A281" s="78" t="s">
        <v>116</v>
      </c>
      <c r="B281" s="82" t="s">
        <v>220</v>
      </c>
      <c r="C281" s="79" t="s">
        <v>222</v>
      </c>
      <c r="D281" s="82" t="s">
        <v>169</v>
      </c>
      <c r="E281" s="82" t="s">
        <v>779</v>
      </c>
      <c r="F281" s="79">
        <v>600</v>
      </c>
      <c r="G281" s="185">
        <f>G282</f>
        <v>526.29999999999995</v>
      </c>
    </row>
    <row r="282" spans="1:7" x14ac:dyDescent="0.2">
      <c r="A282" s="78" t="s">
        <v>118</v>
      </c>
      <c r="B282" s="82" t="s">
        <v>220</v>
      </c>
      <c r="C282" s="79" t="s">
        <v>222</v>
      </c>
      <c r="D282" s="82" t="s">
        <v>169</v>
      </c>
      <c r="E282" s="82" t="s">
        <v>779</v>
      </c>
      <c r="F282" s="79">
        <v>610</v>
      </c>
      <c r="G282" s="185">
        <f>G283</f>
        <v>526.29999999999995</v>
      </c>
    </row>
    <row r="283" spans="1:7" ht="33.75" x14ac:dyDescent="0.2">
      <c r="A283" s="78" t="s">
        <v>120</v>
      </c>
      <c r="B283" s="82" t="s">
        <v>220</v>
      </c>
      <c r="C283" s="79" t="s">
        <v>222</v>
      </c>
      <c r="D283" s="82" t="s">
        <v>169</v>
      </c>
      <c r="E283" s="82" t="s">
        <v>779</v>
      </c>
      <c r="F283" s="79">
        <v>611</v>
      </c>
      <c r="G283" s="185">
        <v>526.29999999999995</v>
      </c>
    </row>
    <row r="284" spans="1:7" ht="33.75" x14ac:dyDescent="0.2">
      <c r="A284" s="78" t="s">
        <v>471</v>
      </c>
      <c r="B284" s="82" t="s">
        <v>220</v>
      </c>
      <c r="C284" s="79" t="s">
        <v>222</v>
      </c>
      <c r="D284" s="82" t="s">
        <v>169</v>
      </c>
      <c r="E284" s="82" t="s">
        <v>230</v>
      </c>
      <c r="F284" s="79"/>
      <c r="G284" s="185">
        <f>G285</f>
        <v>142.4</v>
      </c>
    </row>
    <row r="285" spans="1:7" ht="33.75" x14ac:dyDescent="0.2">
      <c r="A285" s="80" t="s">
        <v>81</v>
      </c>
      <c r="B285" s="82" t="s">
        <v>220</v>
      </c>
      <c r="C285" s="79" t="s">
        <v>222</v>
      </c>
      <c r="D285" s="82" t="s">
        <v>169</v>
      </c>
      <c r="E285" s="82" t="s">
        <v>231</v>
      </c>
      <c r="F285" s="79"/>
      <c r="G285" s="185">
        <f>G286</f>
        <v>142.4</v>
      </c>
    </row>
    <row r="286" spans="1:7" ht="22.5" x14ac:dyDescent="0.2">
      <c r="A286" s="78" t="s">
        <v>116</v>
      </c>
      <c r="B286" s="82" t="s">
        <v>220</v>
      </c>
      <c r="C286" s="79" t="s">
        <v>222</v>
      </c>
      <c r="D286" s="82" t="s">
        <v>169</v>
      </c>
      <c r="E286" s="82" t="s">
        <v>231</v>
      </c>
      <c r="F286" s="67">
        <v>600</v>
      </c>
      <c r="G286" s="185">
        <f>G287</f>
        <v>142.4</v>
      </c>
    </row>
    <row r="287" spans="1:7" x14ac:dyDescent="0.2">
      <c r="A287" s="78" t="s">
        <v>118</v>
      </c>
      <c r="B287" s="82" t="s">
        <v>220</v>
      </c>
      <c r="C287" s="79" t="s">
        <v>222</v>
      </c>
      <c r="D287" s="82" t="s">
        <v>169</v>
      </c>
      <c r="E287" s="82" t="s">
        <v>231</v>
      </c>
      <c r="F287" s="67">
        <v>610</v>
      </c>
      <c r="G287" s="185">
        <f>G288</f>
        <v>142.4</v>
      </c>
    </row>
    <row r="288" spans="1:7" ht="33.75" x14ac:dyDescent="0.2">
      <c r="A288" s="78" t="s">
        <v>120</v>
      </c>
      <c r="B288" s="82" t="s">
        <v>220</v>
      </c>
      <c r="C288" s="79" t="s">
        <v>222</v>
      </c>
      <c r="D288" s="82" t="s">
        <v>169</v>
      </c>
      <c r="E288" s="82" t="s">
        <v>231</v>
      </c>
      <c r="F288" s="67">
        <v>611</v>
      </c>
      <c r="G288" s="185">
        <v>142.4</v>
      </c>
    </row>
    <row r="289" spans="1:10" x14ac:dyDescent="0.2">
      <c r="A289" s="93" t="s">
        <v>440</v>
      </c>
      <c r="B289" s="90" t="s">
        <v>220</v>
      </c>
      <c r="C289" s="89" t="s">
        <v>222</v>
      </c>
      <c r="D289" s="89" t="s">
        <v>222</v>
      </c>
      <c r="E289" s="89"/>
      <c r="F289" s="91"/>
      <c r="G289" s="180">
        <f>G290</f>
        <v>2370</v>
      </c>
    </row>
    <row r="290" spans="1:10" x14ac:dyDescent="0.2">
      <c r="A290" s="78" t="s">
        <v>442</v>
      </c>
      <c r="B290" s="62" t="s">
        <v>220</v>
      </c>
      <c r="C290" s="67" t="s">
        <v>222</v>
      </c>
      <c r="D290" s="67" t="s">
        <v>222</v>
      </c>
      <c r="E290" s="66" t="s">
        <v>443</v>
      </c>
      <c r="F290" s="67" t="s">
        <v>165</v>
      </c>
      <c r="G290" s="185">
        <f>G291</f>
        <v>2370</v>
      </c>
    </row>
    <row r="291" spans="1:10" x14ac:dyDescent="0.2">
      <c r="A291" s="78" t="s">
        <v>444</v>
      </c>
      <c r="B291" s="62" t="s">
        <v>220</v>
      </c>
      <c r="C291" s="67" t="s">
        <v>222</v>
      </c>
      <c r="D291" s="66" t="s">
        <v>222</v>
      </c>
      <c r="E291" s="66" t="s">
        <v>445</v>
      </c>
      <c r="F291" s="67"/>
      <c r="G291" s="185">
        <f>G293</f>
        <v>2370</v>
      </c>
    </row>
    <row r="292" spans="1:10" x14ac:dyDescent="0.2">
      <c r="A292" s="78" t="s">
        <v>520</v>
      </c>
      <c r="B292" s="62" t="s">
        <v>220</v>
      </c>
      <c r="C292" s="67" t="s">
        <v>222</v>
      </c>
      <c r="D292" s="66" t="s">
        <v>222</v>
      </c>
      <c r="E292" s="66" t="s">
        <v>446</v>
      </c>
      <c r="F292" s="67"/>
      <c r="G292" s="185">
        <f>G293</f>
        <v>2370</v>
      </c>
    </row>
    <row r="293" spans="1:10" ht="22.5" x14ac:dyDescent="0.2">
      <c r="A293" s="78" t="s">
        <v>116</v>
      </c>
      <c r="B293" s="62" t="s">
        <v>220</v>
      </c>
      <c r="C293" s="67" t="s">
        <v>222</v>
      </c>
      <c r="D293" s="66" t="s">
        <v>222</v>
      </c>
      <c r="E293" s="66" t="s">
        <v>446</v>
      </c>
      <c r="F293" s="67">
        <v>600</v>
      </c>
      <c r="G293" s="185">
        <f>G294+G296</f>
        <v>2370</v>
      </c>
    </row>
    <row r="294" spans="1:10" x14ac:dyDescent="0.2">
      <c r="A294" s="78" t="s">
        <v>118</v>
      </c>
      <c r="B294" s="62" t="s">
        <v>220</v>
      </c>
      <c r="C294" s="67" t="s">
        <v>222</v>
      </c>
      <c r="D294" s="66" t="s">
        <v>222</v>
      </c>
      <c r="E294" s="66" t="s">
        <v>446</v>
      </c>
      <c r="F294" s="67">
        <v>610</v>
      </c>
      <c r="G294" s="185">
        <f>G295</f>
        <v>2133</v>
      </c>
    </row>
    <row r="295" spans="1:10" ht="33.75" x14ac:dyDescent="0.2">
      <c r="A295" s="78" t="s">
        <v>120</v>
      </c>
      <c r="B295" s="62" t="s">
        <v>220</v>
      </c>
      <c r="C295" s="67" t="s">
        <v>222</v>
      </c>
      <c r="D295" s="66" t="s">
        <v>222</v>
      </c>
      <c r="E295" s="66" t="s">
        <v>446</v>
      </c>
      <c r="F295" s="67">
        <v>611</v>
      </c>
      <c r="G295" s="185">
        <v>2133</v>
      </c>
    </row>
    <row r="296" spans="1:10" x14ac:dyDescent="0.2">
      <c r="A296" s="65" t="s">
        <v>393</v>
      </c>
      <c r="B296" s="62" t="s">
        <v>220</v>
      </c>
      <c r="C296" s="67" t="s">
        <v>222</v>
      </c>
      <c r="D296" s="66" t="s">
        <v>222</v>
      </c>
      <c r="E296" s="66" t="s">
        <v>446</v>
      </c>
      <c r="F296" s="67">
        <v>620</v>
      </c>
      <c r="G296" s="185">
        <f>G297</f>
        <v>237</v>
      </c>
      <c r="H296" s="63"/>
      <c r="I296" s="63"/>
      <c r="J296" s="123"/>
    </row>
    <row r="297" spans="1:10" ht="33.75" x14ac:dyDescent="0.2">
      <c r="A297" s="65" t="s">
        <v>394</v>
      </c>
      <c r="B297" s="62" t="s">
        <v>220</v>
      </c>
      <c r="C297" s="67" t="s">
        <v>222</v>
      </c>
      <c r="D297" s="66" t="s">
        <v>222</v>
      </c>
      <c r="E297" s="66" t="s">
        <v>446</v>
      </c>
      <c r="F297" s="67">
        <v>621</v>
      </c>
      <c r="G297" s="185">
        <v>237</v>
      </c>
      <c r="H297" s="64"/>
      <c r="I297" s="64"/>
      <c r="J297" s="64"/>
    </row>
    <row r="298" spans="1:10" x14ac:dyDescent="0.2">
      <c r="A298" s="61" t="s">
        <v>237</v>
      </c>
      <c r="B298" s="89" t="s">
        <v>220</v>
      </c>
      <c r="C298" s="91" t="s">
        <v>222</v>
      </c>
      <c r="D298" s="89" t="s">
        <v>238</v>
      </c>
      <c r="E298" s="89" t="s">
        <v>164</v>
      </c>
      <c r="F298" s="91" t="s">
        <v>165</v>
      </c>
      <c r="G298" s="180">
        <f>G299</f>
        <v>12147.6</v>
      </c>
      <c r="H298" s="64"/>
      <c r="I298" s="64"/>
      <c r="J298" s="64"/>
    </row>
    <row r="299" spans="1:10" ht="33.75" x14ac:dyDescent="0.2">
      <c r="A299" s="78" t="s">
        <v>698</v>
      </c>
      <c r="B299" s="66" t="s">
        <v>220</v>
      </c>
      <c r="C299" s="67" t="s">
        <v>222</v>
      </c>
      <c r="D299" s="66" t="s">
        <v>238</v>
      </c>
      <c r="E299" s="66" t="s">
        <v>239</v>
      </c>
      <c r="F299" s="67"/>
      <c r="G299" s="185">
        <f>G300+G319+G305</f>
        <v>12147.6</v>
      </c>
      <c r="H299" s="64"/>
      <c r="I299" s="64"/>
      <c r="J299" s="64"/>
    </row>
    <row r="300" spans="1:10" ht="22.5" x14ac:dyDescent="0.2">
      <c r="A300" s="65" t="s">
        <v>240</v>
      </c>
      <c r="B300" s="66" t="s">
        <v>220</v>
      </c>
      <c r="C300" s="67" t="s">
        <v>222</v>
      </c>
      <c r="D300" s="66" t="s">
        <v>238</v>
      </c>
      <c r="E300" s="66" t="s">
        <v>241</v>
      </c>
      <c r="F300" s="67"/>
      <c r="G300" s="185">
        <f>G301</f>
        <v>1084.8999999999999</v>
      </c>
      <c r="H300" s="64"/>
      <c r="I300" s="64"/>
      <c r="J300" s="64"/>
    </row>
    <row r="301" spans="1:10" ht="33.75" x14ac:dyDescent="0.2">
      <c r="A301" s="78" t="s">
        <v>125</v>
      </c>
      <c r="B301" s="66" t="s">
        <v>220</v>
      </c>
      <c r="C301" s="67" t="s">
        <v>222</v>
      </c>
      <c r="D301" s="66" t="s">
        <v>238</v>
      </c>
      <c r="E301" s="66" t="s">
        <v>241</v>
      </c>
      <c r="F301" s="67">
        <v>100</v>
      </c>
      <c r="G301" s="185">
        <f>G302</f>
        <v>1084.8999999999999</v>
      </c>
      <c r="H301" s="64"/>
      <c r="I301" s="124"/>
      <c r="J301" s="64"/>
    </row>
    <row r="302" spans="1:10" x14ac:dyDescent="0.2">
      <c r="A302" s="78" t="s">
        <v>149</v>
      </c>
      <c r="B302" s="66" t="s">
        <v>220</v>
      </c>
      <c r="C302" s="67" t="s">
        <v>222</v>
      </c>
      <c r="D302" s="66" t="s">
        <v>238</v>
      </c>
      <c r="E302" s="66" t="s">
        <v>241</v>
      </c>
      <c r="F302" s="67">
        <v>120</v>
      </c>
      <c r="G302" s="185">
        <f>G303+G304</f>
        <v>1084.8999999999999</v>
      </c>
      <c r="H302" s="64"/>
      <c r="I302" s="64"/>
      <c r="J302" s="64"/>
    </row>
    <row r="303" spans="1:10" x14ac:dyDescent="0.2">
      <c r="A303" s="105" t="s">
        <v>150</v>
      </c>
      <c r="B303" s="66" t="s">
        <v>220</v>
      </c>
      <c r="C303" s="67" t="s">
        <v>222</v>
      </c>
      <c r="D303" s="66" t="s">
        <v>238</v>
      </c>
      <c r="E303" s="66" t="s">
        <v>241</v>
      </c>
      <c r="F303" s="67">
        <v>121</v>
      </c>
      <c r="G303" s="185">
        <v>833.3</v>
      </c>
      <c r="H303" s="64"/>
      <c r="I303" s="124"/>
      <c r="J303" s="64"/>
    </row>
    <row r="304" spans="1:10" ht="33.75" x14ac:dyDescent="0.2">
      <c r="A304" s="105" t="s">
        <v>151</v>
      </c>
      <c r="B304" s="66" t="s">
        <v>220</v>
      </c>
      <c r="C304" s="67" t="s">
        <v>222</v>
      </c>
      <c r="D304" s="66" t="s">
        <v>238</v>
      </c>
      <c r="E304" s="66" t="s">
        <v>241</v>
      </c>
      <c r="F304" s="67">
        <v>129</v>
      </c>
      <c r="G304" s="185">
        <v>251.6</v>
      </c>
    </row>
    <row r="305" spans="1:7" x14ac:dyDescent="0.2">
      <c r="A305" s="65" t="s">
        <v>242</v>
      </c>
      <c r="B305" s="66" t="s">
        <v>220</v>
      </c>
      <c r="C305" s="67" t="s">
        <v>222</v>
      </c>
      <c r="D305" s="66" t="s">
        <v>238</v>
      </c>
      <c r="E305" s="66" t="s">
        <v>243</v>
      </c>
      <c r="F305" s="67" t="s">
        <v>165</v>
      </c>
      <c r="G305" s="185">
        <f>G306+G310+G314</f>
        <v>10362.700000000001</v>
      </c>
    </row>
    <row r="306" spans="1:7" ht="33.75" x14ac:dyDescent="0.2">
      <c r="A306" s="78" t="s">
        <v>125</v>
      </c>
      <c r="B306" s="66" t="s">
        <v>220</v>
      </c>
      <c r="C306" s="67" t="s">
        <v>222</v>
      </c>
      <c r="D306" s="66" t="s">
        <v>238</v>
      </c>
      <c r="E306" s="66" t="s">
        <v>244</v>
      </c>
      <c r="F306" s="67" t="s">
        <v>126</v>
      </c>
      <c r="G306" s="185">
        <f>G307</f>
        <v>9762.1</v>
      </c>
    </row>
    <row r="307" spans="1:7" x14ac:dyDescent="0.2">
      <c r="A307" s="78" t="s">
        <v>127</v>
      </c>
      <c r="B307" s="66" t="s">
        <v>220</v>
      </c>
      <c r="C307" s="67" t="s">
        <v>222</v>
      </c>
      <c r="D307" s="66" t="s">
        <v>238</v>
      </c>
      <c r="E307" s="66" t="s">
        <v>244</v>
      </c>
      <c r="F307" s="67">
        <v>110</v>
      </c>
      <c r="G307" s="185">
        <f>G308+G309</f>
        <v>9762.1</v>
      </c>
    </row>
    <row r="308" spans="1:7" x14ac:dyDescent="0.2">
      <c r="A308" s="78" t="s">
        <v>128</v>
      </c>
      <c r="B308" s="66" t="s">
        <v>220</v>
      </c>
      <c r="C308" s="67" t="s">
        <v>222</v>
      </c>
      <c r="D308" s="66" t="s">
        <v>238</v>
      </c>
      <c r="E308" s="66" t="s">
        <v>244</v>
      </c>
      <c r="F308" s="67">
        <v>111</v>
      </c>
      <c r="G308" s="185">
        <v>7497.8</v>
      </c>
    </row>
    <row r="309" spans="1:7" ht="22.5" x14ac:dyDescent="0.2">
      <c r="A309" s="105" t="s">
        <v>129</v>
      </c>
      <c r="B309" s="66" t="s">
        <v>220</v>
      </c>
      <c r="C309" s="67" t="s">
        <v>222</v>
      </c>
      <c r="D309" s="66" t="s">
        <v>238</v>
      </c>
      <c r="E309" s="66" t="s">
        <v>244</v>
      </c>
      <c r="F309" s="67">
        <v>119</v>
      </c>
      <c r="G309" s="185">
        <v>2264.3000000000002</v>
      </c>
    </row>
    <row r="310" spans="1:7" x14ac:dyDescent="0.2">
      <c r="A310" s="78" t="s">
        <v>507</v>
      </c>
      <c r="B310" s="66" t="s">
        <v>220</v>
      </c>
      <c r="C310" s="67" t="s">
        <v>222</v>
      </c>
      <c r="D310" s="66" t="s">
        <v>238</v>
      </c>
      <c r="E310" s="66" t="s">
        <v>245</v>
      </c>
      <c r="F310" s="67" t="s">
        <v>134</v>
      </c>
      <c r="G310" s="185">
        <f>G311</f>
        <v>567.6</v>
      </c>
    </row>
    <row r="311" spans="1:7" ht="22.5" x14ac:dyDescent="0.2">
      <c r="A311" s="78" t="s">
        <v>135</v>
      </c>
      <c r="B311" s="66" t="s">
        <v>220</v>
      </c>
      <c r="C311" s="67" t="s">
        <v>222</v>
      </c>
      <c r="D311" s="66" t="s">
        <v>238</v>
      </c>
      <c r="E311" s="66" t="s">
        <v>245</v>
      </c>
      <c r="F311" s="67" t="s">
        <v>136</v>
      </c>
      <c r="G311" s="185">
        <f>G313+G312</f>
        <v>567.6</v>
      </c>
    </row>
    <row r="312" spans="1:7" ht="22.5" x14ac:dyDescent="0.2">
      <c r="A312" s="106" t="s">
        <v>152</v>
      </c>
      <c r="B312" s="66" t="s">
        <v>220</v>
      </c>
      <c r="C312" s="67" t="s">
        <v>222</v>
      </c>
      <c r="D312" s="66" t="s">
        <v>238</v>
      </c>
      <c r="E312" s="66" t="s">
        <v>245</v>
      </c>
      <c r="F312" s="67">
        <v>242</v>
      </c>
      <c r="G312" s="185">
        <v>50</v>
      </c>
    </row>
    <row r="313" spans="1:7" x14ac:dyDescent="0.2">
      <c r="A313" s="106" t="s">
        <v>681</v>
      </c>
      <c r="B313" s="66" t="s">
        <v>220</v>
      </c>
      <c r="C313" s="67" t="s">
        <v>222</v>
      </c>
      <c r="D313" s="66" t="s">
        <v>238</v>
      </c>
      <c r="E313" s="66" t="s">
        <v>245</v>
      </c>
      <c r="F313" s="67" t="s">
        <v>138</v>
      </c>
      <c r="G313" s="185">
        <v>517.6</v>
      </c>
    </row>
    <row r="314" spans="1:7" x14ac:dyDescent="0.2">
      <c r="A314" s="69" t="s">
        <v>153</v>
      </c>
      <c r="B314" s="66" t="s">
        <v>220</v>
      </c>
      <c r="C314" s="67" t="s">
        <v>222</v>
      </c>
      <c r="D314" s="66" t="s">
        <v>238</v>
      </c>
      <c r="E314" s="66" t="s">
        <v>245</v>
      </c>
      <c r="F314" s="67" t="s">
        <v>215</v>
      </c>
      <c r="G314" s="185">
        <f>G315</f>
        <v>33</v>
      </c>
    </row>
    <row r="315" spans="1:7" x14ac:dyDescent="0.2">
      <c r="A315" s="69" t="s">
        <v>154</v>
      </c>
      <c r="B315" s="66" t="s">
        <v>220</v>
      </c>
      <c r="C315" s="67" t="s">
        <v>222</v>
      </c>
      <c r="D315" s="66" t="s">
        <v>238</v>
      </c>
      <c r="E315" s="66" t="s">
        <v>245</v>
      </c>
      <c r="F315" s="67" t="s">
        <v>155</v>
      </c>
      <c r="G315" s="185">
        <f>G316+G317+G318</f>
        <v>33</v>
      </c>
    </row>
    <row r="316" spans="1:7" x14ac:dyDescent="0.2">
      <c r="A316" s="73" t="s">
        <v>156</v>
      </c>
      <c r="B316" s="66" t="s">
        <v>220</v>
      </c>
      <c r="C316" s="67" t="s">
        <v>222</v>
      </c>
      <c r="D316" s="66" t="s">
        <v>238</v>
      </c>
      <c r="E316" s="66" t="s">
        <v>245</v>
      </c>
      <c r="F316" s="67" t="s">
        <v>157</v>
      </c>
      <c r="G316" s="185">
        <v>6</v>
      </c>
    </row>
    <row r="317" spans="1:7" x14ac:dyDescent="0.2">
      <c r="A317" s="69" t="s">
        <v>216</v>
      </c>
      <c r="B317" s="66" t="s">
        <v>220</v>
      </c>
      <c r="C317" s="67" t="s">
        <v>222</v>
      </c>
      <c r="D317" s="66" t="s">
        <v>238</v>
      </c>
      <c r="E317" s="66" t="s">
        <v>245</v>
      </c>
      <c r="F317" s="67">
        <v>852</v>
      </c>
      <c r="G317" s="185">
        <v>3</v>
      </c>
    </row>
    <row r="318" spans="1:7" x14ac:dyDescent="0.2">
      <c r="A318" s="69" t="s">
        <v>469</v>
      </c>
      <c r="B318" s="66" t="s">
        <v>220</v>
      </c>
      <c r="C318" s="67" t="s">
        <v>222</v>
      </c>
      <c r="D318" s="66" t="s">
        <v>238</v>
      </c>
      <c r="E318" s="66" t="s">
        <v>245</v>
      </c>
      <c r="F318" s="67">
        <v>853</v>
      </c>
      <c r="G318" s="185">
        <v>24</v>
      </c>
    </row>
    <row r="319" spans="1:7" ht="22.5" x14ac:dyDescent="0.2">
      <c r="A319" s="65" t="s">
        <v>246</v>
      </c>
      <c r="B319" s="66" t="s">
        <v>220</v>
      </c>
      <c r="C319" s="67" t="s">
        <v>222</v>
      </c>
      <c r="D319" s="66" t="s">
        <v>238</v>
      </c>
      <c r="E319" s="66" t="s">
        <v>247</v>
      </c>
      <c r="F319" s="67"/>
      <c r="G319" s="185">
        <f>G320+G323</f>
        <v>700</v>
      </c>
    </row>
    <row r="320" spans="1:7" x14ac:dyDescent="0.2">
      <c r="A320" s="78" t="s">
        <v>507</v>
      </c>
      <c r="B320" s="66" t="s">
        <v>220</v>
      </c>
      <c r="C320" s="67" t="s">
        <v>222</v>
      </c>
      <c r="D320" s="66" t="s">
        <v>238</v>
      </c>
      <c r="E320" s="66" t="s">
        <v>247</v>
      </c>
      <c r="F320" s="67">
        <v>200</v>
      </c>
      <c r="G320" s="185">
        <f>G321</f>
        <v>430</v>
      </c>
    </row>
    <row r="321" spans="1:10" ht="22.5" x14ac:dyDescent="0.2">
      <c r="A321" s="78" t="s">
        <v>135</v>
      </c>
      <c r="B321" s="66" t="s">
        <v>220</v>
      </c>
      <c r="C321" s="67" t="s">
        <v>222</v>
      </c>
      <c r="D321" s="66" t="s">
        <v>238</v>
      </c>
      <c r="E321" s="66" t="s">
        <v>247</v>
      </c>
      <c r="F321" s="67">
        <v>240</v>
      </c>
      <c r="G321" s="185">
        <f>G322</f>
        <v>430</v>
      </c>
    </row>
    <row r="322" spans="1:10" x14ac:dyDescent="0.2">
      <c r="A322" s="106" t="s">
        <v>681</v>
      </c>
      <c r="B322" s="66" t="s">
        <v>220</v>
      </c>
      <c r="C322" s="67" t="s">
        <v>222</v>
      </c>
      <c r="D322" s="66" t="s">
        <v>238</v>
      </c>
      <c r="E322" s="66" t="s">
        <v>247</v>
      </c>
      <c r="F322" s="67">
        <v>244</v>
      </c>
      <c r="G322" s="185">
        <v>430</v>
      </c>
    </row>
    <row r="323" spans="1:10" x14ac:dyDescent="0.2">
      <c r="A323" s="73" t="s">
        <v>177</v>
      </c>
      <c r="B323" s="66" t="s">
        <v>220</v>
      </c>
      <c r="C323" s="67" t="s">
        <v>222</v>
      </c>
      <c r="D323" s="66" t="s">
        <v>238</v>
      </c>
      <c r="E323" s="66" t="s">
        <v>247</v>
      </c>
      <c r="F323" s="67">
        <v>300</v>
      </c>
      <c r="G323" s="185">
        <f>G324</f>
        <v>270</v>
      </c>
    </row>
    <row r="324" spans="1:10" x14ac:dyDescent="0.2">
      <c r="A324" s="65" t="s">
        <v>248</v>
      </c>
      <c r="B324" s="66" t="s">
        <v>220</v>
      </c>
      <c r="C324" s="67" t="s">
        <v>222</v>
      </c>
      <c r="D324" s="66" t="s">
        <v>238</v>
      </c>
      <c r="E324" s="66" t="s">
        <v>247</v>
      </c>
      <c r="F324" s="67">
        <v>350</v>
      </c>
      <c r="G324" s="185">
        <v>270</v>
      </c>
    </row>
    <row r="325" spans="1:10" ht="19.5" customHeight="1" x14ac:dyDescent="0.2">
      <c r="A325" s="61" t="s">
        <v>249</v>
      </c>
      <c r="B325" s="89" t="s">
        <v>220</v>
      </c>
      <c r="C325" s="91">
        <v>10</v>
      </c>
      <c r="D325" s="89" t="s">
        <v>142</v>
      </c>
      <c r="E325" s="89"/>
      <c r="F325" s="91"/>
      <c r="G325" s="188">
        <f t="shared" ref="G325:G331" si="2">G326</f>
        <v>3629.7</v>
      </c>
    </row>
    <row r="326" spans="1:10" ht="29.25" customHeight="1" x14ac:dyDescent="0.2">
      <c r="A326" s="65" t="s">
        <v>699</v>
      </c>
      <c r="B326" s="66" t="s">
        <v>220</v>
      </c>
      <c r="C326" s="67">
        <v>10</v>
      </c>
      <c r="D326" s="66" t="s">
        <v>142</v>
      </c>
      <c r="E326" s="66" t="s">
        <v>224</v>
      </c>
      <c r="F326" s="67"/>
      <c r="G326" s="189">
        <f t="shared" si="2"/>
        <v>3629.7</v>
      </c>
    </row>
    <row r="327" spans="1:10" ht="15" customHeight="1" x14ac:dyDescent="0.2">
      <c r="A327" s="65" t="s">
        <v>225</v>
      </c>
      <c r="B327" s="66" t="s">
        <v>220</v>
      </c>
      <c r="C327" s="67">
        <v>10</v>
      </c>
      <c r="D327" s="66" t="s">
        <v>250</v>
      </c>
      <c r="E327" s="82" t="s">
        <v>226</v>
      </c>
      <c r="F327" s="67"/>
      <c r="G327" s="189">
        <f t="shared" si="2"/>
        <v>3629.7</v>
      </c>
    </row>
    <row r="328" spans="1:10" ht="33.75" customHeight="1" x14ac:dyDescent="0.2">
      <c r="A328" s="65" t="s">
        <v>718</v>
      </c>
      <c r="B328" s="66" t="s">
        <v>220</v>
      </c>
      <c r="C328" s="67" t="s">
        <v>167</v>
      </c>
      <c r="D328" s="66" t="s">
        <v>142</v>
      </c>
      <c r="E328" s="66" t="s">
        <v>251</v>
      </c>
      <c r="F328" s="67" t="s">
        <v>165</v>
      </c>
      <c r="G328" s="185">
        <f>G330</f>
        <v>3629.7</v>
      </c>
    </row>
    <row r="329" spans="1:10" ht="45" x14ac:dyDescent="0.2">
      <c r="A329" s="65" t="s">
        <v>252</v>
      </c>
      <c r="B329" s="66" t="s">
        <v>220</v>
      </c>
      <c r="C329" s="67" t="s">
        <v>167</v>
      </c>
      <c r="D329" s="66" t="s">
        <v>142</v>
      </c>
      <c r="E329" s="66" t="s">
        <v>253</v>
      </c>
      <c r="F329" s="67"/>
      <c r="G329" s="185">
        <f>G330</f>
        <v>3629.7</v>
      </c>
    </row>
    <row r="330" spans="1:10" x14ac:dyDescent="0.2">
      <c r="A330" s="73" t="s">
        <v>177</v>
      </c>
      <c r="B330" s="66" t="s">
        <v>220</v>
      </c>
      <c r="C330" s="67" t="s">
        <v>167</v>
      </c>
      <c r="D330" s="66" t="s">
        <v>142</v>
      </c>
      <c r="E330" s="66" t="s">
        <v>253</v>
      </c>
      <c r="F330" s="71" t="s">
        <v>178</v>
      </c>
      <c r="G330" s="184">
        <f t="shared" si="2"/>
        <v>3629.7</v>
      </c>
    </row>
    <row r="331" spans="1:10" x14ac:dyDescent="0.2">
      <c r="A331" s="73" t="s">
        <v>179</v>
      </c>
      <c r="B331" s="66" t="s">
        <v>220</v>
      </c>
      <c r="C331" s="67" t="s">
        <v>167</v>
      </c>
      <c r="D331" s="66" t="s">
        <v>142</v>
      </c>
      <c r="E331" s="66" t="s">
        <v>253</v>
      </c>
      <c r="F331" s="74">
        <v>310</v>
      </c>
      <c r="G331" s="184">
        <f t="shared" si="2"/>
        <v>3629.7</v>
      </c>
    </row>
    <row r="332" spans="1:10" ht="22.5" x14ac:dyDescent="0.2">
      <c r="A332" s="69" t="s">
        <v>180</v>
      </c>
      <c r="B332" s="66" t="s">
        <v>220</v>
      </c>
      <c r="C332" s="67" t="s">
        <v>167</v>
      </c>
      <c r="D332" s="66" t="s">
        <v>142</v>
      </c>
      <c r="E332" s="66" t="s">
        <v>253</v>
      </c>
      <c r="F332" s="74">
        <v>313</v>
      </c>
      <c r="G332" s="184">
        <v>3629.7</v>
      </c>
    </row>
    <row r="333" spans="1:10" ht="21" x14ac:dyDescent="0.2">
      <c r="A333" s="109" t="s">
        <v>254</v>
      </c>
      <c r="B333" s="94" t="s">
        <v>255</v>
      </c>
      <c r="C333" s="92" t="s">
        <v>163</v>
      </c>
      <c r="D333" s="94" t="s">
        <v>163</v>
      </c>
      <c r="E333" s="94" t="s">
        <v>164</v>
      </c>
      <c r="F333" s="92" t="s">
        <v>165</v>
      </c>
      <c r="G333" s="190">
        <f>G334+G381</f>
        <v>3974.9</v>
      </c>
      <c r="H333" s="118"/>
    </row>
    <row r="334" spans="1:10" ht="17.25" customHeight="1" x14ac:dyDescent="0.2">
      <c r="A334" s="93" t="s">
        <v>256</v>
      </c>
      <c r="B334" s="94" t="s">
        <v>255</v>
      </c>
      <c r="C334" s="92" t="s">
        <v>142</v>
      </c>
      <c r="D334" s="94" t="s">
        <v>163</v>
      </c>
      <c r="E334" s="94" t="s">
        <v>164</v>
      </c>
      <c r="F334" s="92" t="s">
        <v>165</v>
      </c>
      <c r="G334" s="181">
        <f>G335+G354</f>
        <v>3474.9</v>
      </c>
      <c r="H334" s="118"/>
    </row>
    <row r="335" spans="1:10" ht="15.75" customHeight="1" x14ac:dyDescent="0.2">
      <c r="A335" s="93" t="s">
        <v>257</v>
      </c>
      <c r="B335" s="94" t="s">
        <v>255</v>
      </c>
      <c r="C335" s="92" t="s">
        <v>142</v>
      </c>
      <c r="D335" s="94" t="s">
        <v>258</v>
      </c>
      <c r="E335" s="94" t="s">
        <v>164</v>
      </c>
      <c r="F335" s="92" t="s">
        <v>165</v>
      </c>
      <c r="G335" s="181">
        <f>G336</f>
        <v>2414.9</v>
      </c>
    </row>
    <row r="336" spans="1:10" s="75" customFormat="1" ht="33.75" x14ac:dyDescent="0.2">
      <c r="A336" s="78" t="s">
        <v>719</v>
      </c>
      <c r="B336" s="82" t="s">
        <v>255</v>
      </c>
      <c r="C336" s="79" t="s">
        <v>142</v>
      </c>
      <c r="D336" s="82" t="s">
        <v>258</v>
      </c>
      <c r="E336" s="82" t="s">
        <v>259</v>
      </c>
      <c r="F336" s="79"/>
      <c r="G336" s="183">
        <f>G337</f>
        <v>2414.9</v>
      </c>
      <c r="H336" s="120"/>
      <c r="I336" s="120"/>
      <c r="J336" s="120"/>
    </row>
    <row r="337" spans="1:10" s="75" customFormat="1" ht="11.25" x14ac:dyDescent="0.2">
      <c r="A337" s="78" t="s">
        <v>206</v>
      </c>
      <c r="B337" s="82" t="s">
        <v>255</v>
      </c>
      <c r="C337" s="79" t="s">
        <v>142</v>
      </c>
      <c r="D337" s="82" t="s">
        <v>258</v>
      </c>
      <c r="E337" s="82" t="s">
        <v>260</v>
      </c>
      <c r="F337" s="79" t="s">
        <v>165</v>
      </c>
      <c r="G337" s="183">
        <f>G338</f>
        <v>2414.9</v>
      </c>
      <c r="H337" s="120"/>
      <c r="I337" s="120"/>
      <c r="J337" s="120"/>
    </row>
    <row r="338" spans="1:10" s="75" customFormat="1" ht="22.5" x14ac:dyDescent="0.2">
      <c r="A338" s="78" t="s">
        <v>261</v>
      </c>
      <c r="B338" s="82" t="s">
        <v>255</v>
      </c>
      <c r="C338" s="79" t="s">
        <v>142</v>
      </c>
      <c r="D338" s="82" t="s">
        <v>258</v>
      </c>
      <c r="E338" s="82" t="s">
        <v>262</v>
      </c>
      <c r="F338" s="79" t="s">
        <v>165</v>
      </c>
      <c r="G338" s="183">
        <f>G339+G343+G346+G350</f>
        <v>2414.9</v>
      </c>
      <c r="H338" s="120"/>
      <c r="I338" s="120"/>
      <c r="J338" s="120"/>
    </row>
    <row r="339" spans="1:10" ht="33.75" x14ac:dyDescent="0.2">
      <c r="A339" s="78" t="s">
        <v>125</v>
      </c>
      <c r="B339" s="82" t="s">
        <v>255</v>
      </c>
      <c r="C339" s="79" t="s">
        <v>142</v>
      </c>
      <c r="D339" s="82" t="s">
        <v>258</v>
      </c>
      <c r="E339" s="82" t="s">
        <v>263</v>
      </c>
      <c r="F339" s="79" t="s">
        <v>126</v>
      </c>
      <c r="G339" s="183">
        <f>G340</f>
        <v>2281.4</v>
      </c>
    </row>
    <row r="340" spans="1:10" x14ac:dyDescent="0.2">
      <c r="A340" s="78" t="s">
        <v>149</v>
      </c>
      <c r="B340" s="82" t="s">
        <v>255</v>
      </c>
      <c r="C340" s="79" t="s">
        <v>142</v>
      </c>
      <c r="D340" s="82" t="s">
        <v>258</v>
      </c>
      <c r="E340" s="82" t="s">
        <v>263</v>
      </c>
      <c r="F340" s="79" t="s">
        <v>212</v>
      </c>
      <c r="G340" s="183">
        <f>G341+G342</f>
        <v>2281.4</v>
      </c>
    </row>
    <row r="341" spans="1:10" x14ac:dyDescent="0.2">
      <c r="A341" s="105" t="s">
        <v>150</v>
      </c>
      <c r="B341" s="82" t="s">
        <v>255</v>
      </c>
      <c r="C341" s="79" t="s">
        <v>142</v>
      </c>
      <c r="D341" s="82" t="s">
        <v>258</v>
      </c>
      <c r="E341" s="82" t="s">
        <v>263</v>
      </c>
      <c r="F341" s="79">
        <v>121</v>
      </c>
      <c r="G341" s="183">
        <v>1752.3</v>
      </c>
    </row>
    <row r="342" spans="1:10" ht="33.75" x14ac:dyDescent="0.2">
      <c r="A342" s="105" t="s">
        <v>151</v>
      </c>
      <c r="B342" s="82" t="s">
        <v>255</v>
      </c>
      <c r="C342" s="79" t="s">
        <v>142</v>
      </c>
      <c r="D342" s="82" t="s">
        <v>258</v>
      </c>
      <c r="E342" s="82" t="s">
        <v>263</v>
      </c>
      <c r="F342" s="79">
        <v>129</v>
      </c>
      <c r="G342" s="183">
        <v>529.1</v>
      </c>
    </row>
    <row r="343" spans="1:10" ht="33.75" x14ac:dyDescent="0.2">
      <c r="A343" s="78" t="s">
        <v>125</v>
      </c>
      <c r="B343" s="82" t="s">
        <v>255</v>
      </c>
      <c r="C343" s="79" t="s">
        <v>142</v>
      </c>
      <c r="D343" s="82" t="s">
        <v>258</v>
      </c>
      <c r="E343" s="82" t="s">
        <v>265</v>
      </c>
      <c r="F343" s="79">
        <v>100</v>
      </c>
      <c r="G343" s="183">
        <f>G344</f>
        <v>0</v>
      </c>
    </row>
    <row r="344" spans="1:10" x14ac:dyDescent="0.2">
      <c r="A344" s="78" t="s">
        <v>149</v>
      </c>
      <c r="B344" s="82" t="s">
        <v>255</v>
      </c>
      <c r="C344" s="79" t="s">
        <v>142</v>
      </c>
      <c r="D344" s="82" t="s">
        <v>258</v>
      </c>
      <c r="E344" s="82" t="s">
        <v>265</v>
      </c>
      <c r="F344" s="79">
        <v>120</v>
      </c>
      <c r="G344" s="183">
        <f>G345</f>
        <v>0</v>
      </c>
    </row>
    <row r="345" spans="1:10" ht="22.5" x14ac:dyDescent="0.2">
      <c r="A345" s="68" t="s">
        <v>264</v>
      </c>
      <c r="B345" s="82" t="s">
        <v>255</v>
      </c>
      <c r="C345" s="79" t="s">
        <v>142</v>
      </c>
      <c r="D345" s="82" t="s">
        <v>258</v>
      </c>
      <c r="E345" s="82" t="s">
        <v>265</v>
      </c>
      <c r="F345" s="79">
        <v>122</v>
      </c>
      <c r="G345" s="183">
        <v>0</v>
      </c>
    </row>
    <row r="346" spans="1:10" x14ac:dyDescent="0.2">
      <c r="A346" s="78" t="s">
        <v>507</v>
      </c>
      <c r="B346" s="82" t="s">
        <v>255</v>
      </c>
      <c r="C346" s="79" t="s">
        <v>142</v>
      </c>
      <c r="D346" s="82" t="s">
        <v>258</v>
      </c>
      <c r="E346" s="82" t="s">
        <v>265</v>
      </c>
      <c r="F346" s="79" t="s">
        <v>134</v>
      </c>
      <c r="G346" s="183">
        <f>G347</f>
        <v>130</v>
      </c>
    </row>
    <row r="347" spans="1:10" ht="22.5" x14ac:dyDescent="0.2">
      <c r="A347" s="78" t="s">
        <v>135</v>
      </c>
      <c r="B347" s="82" t="s">
        <v>255</v>
      </c>
      <c r="C347" s="79" t="s">
        <v>142</v>
      </c>
      <c r="D347" s="82" t="s">
        <v>258</v>
      </c>
      <c r="E347" s="82" t="s">
        <v>265</v>
      </c>
      <c r="F347" s="79" t="s">
        <v>136</v>
      </c>
      <c r="G347" s="183">
        <f>G349+G348</f>
        <v>130</v>
      </c>
    </row>
    <row r="348" spans="1:10" ht="22.5" x14ac:dyDescent="0.2">
      <c r="A348" s="106" t="s">
        <v>152</v>
      </c>
      <c r="B348" s="82" t="s">
        <v>255</v>
      </c>
      <c r="C348" s="79" t="s">
        <v>142</v>
      </c>
      <c r="D348" s="82" t="s">
        <v>258</v>
      </c>
      <c r="E348" s="82" t="s">
        <v>265</v>
      </c>
      <c r="F348" s="79">
        <v>242</v>
      </c>
      <c r="G348" s="183">
        <v>35</v>
      </c>
    </row>
    <row r="349" spans="1:10" x14ac:dyDescent="0.2">
      <c r="A349" s="106" t="s">
        <v>681</v>
      </c>
      <c r="B349" s="82" t="s">
        <v>255</v>
      </c>
      <c r="C349" s="79" t="s">
        <v>142</v>
      </c>
      <c r="D349" s="82" t="s">
        <v>258</v>
      </c>
      <c r="E349" s="82" t="s">
        <v>265</v>
      </c>
      <c r="F349" s="79" t="s">
        <v>138</v>
      </c>
      <c r="G349" s="183">
        <v>95</v>
      </c>
    </row>
    <row r="350" spans="1:10" x14ac:dyDescent="0.2">
      <c r="A350" s="106" t="s">
        <v>153</v>
      </c>
      <c r="B350" s="82" t="s">
        <v>255</v>
      </c>
      <c r="C350" s="79" t="s">
        <v>142</v>
      </c>
      <c r="D350" s="82" t="s">
        <v>258</v>
      </c>
      <c r="E350" s="82" t="s">
        <v>265</v>
      </c>
      <c r="F350" s="79" t="s">
        <v>215</v>
      </c>
      <c r="G350" s="183">
        <f>G351</f>
        <v>3.5</v>
      </c>
    </row>
    <row r="351" spans="1:10" x14ac:dyDescent="0.2">
      <c r="A351" s="106" t="s">
        <v>154</v>
      </c>
      <c r="B351" s="82" t="s">
        <v>255</v>
      </c>
      <c r="C351" s="79" t="s">
        <v>142</v>
      </c>
      <c r="D351" s="82" t="s">
        <v>258</v>
      </c>
      <c r="E351" s="82" t="s">
        <v>265</v>
      </c>
      <c r="F351" s="79" t="s">
        <v>155</v>
      </c>
      <c r="G351" s="183">
        <f>G353+G352</f>
        <v>3.5</v>
      </c>
    </row>
    <row r="352" spans="1:10" x14ac:dyDescent="0.2">
      <c r="A352" s="73" t="s">
        <v>156</v>
      </c>
      <c r="B352" s="82" t="s">
        <v>255</v>
      </c>
      <c r="C352" s="79" t="s">
        <v>142</v>
      </c>
      <c r="D352" s="82" t="s">
        <v>258</v>
      </c>
      <c r="E352" s="82" t="s">
        <v>265</v>
      </c>
      <c r="F352" s="79">
        <v>851</v>
      </c>
      <c r="G352" s="183">
        <v>1.7</v>
      </c>
    </row>
    <row r="353" spans="1:7" x14ac:dyDescent="0.2">
      <c r="A353" s="69" t="s">
        <v>216</v>
      </c>
      <c r="B353" s="82" t="s">
        <v>255</v>
      </c>
      <c r="C353" s="79" t="s">
        <v>142</v>
      </c>
      <c r="D353" s="82" t="s">
        <v>258</v>
      </c>
      <c r="E353" s="82" t="s">
        <v>265</v>
      </c>
      <c r="F353" s="79" t="s">
        <v>236</v>
      </c>
      <c r="G353" s="183">
        <v>1.8</v>
      </c>
    </row>
    <row r="354" spans="1:7" x14ac:dyDescent="0.2">
      <c r="A354" s="93" t="s">
        <v>267</v>
      </c>
      <c r="B354" s="94" t="s">
        <v>255</v>
      </c>
      <c r="C354" s="94" t="s">
        <v>142</v>
      </c>
      <c r="D354" s="94" t="s">
        <v>268</v>
      </c>
      <c r="E354" s="94"/>
      <c r="F354" s="92"/>
      <c r="G354" s="190">
        <f>G355</f>
        <v>1060</v>
      </c>
    </row>
    <row r="355" spans="1:7" ht="31.5" x14ac:dyDescent="0.2">
      <c r="A355" s="93" t="s">
        <v>720</v>
      </c>
      <c r="B355" s="94" t="s">
        <v>255</v>
      </c>
      <c r="C355" s="94" t="s">
        <v>142</v>
      </c>
      <c r="D355" s="94" t="s">
        <v>268</v>
      </c>
      <c r="E355" s="94" t="s">
        <v>259</v>
      </c>
      <c r="F355" s="92" t="s">
        <v>165</v>
      </c>
      <c r="G355" s="190">
        <f>G356+G377</f>
        <v>1060</v>
      </c>
    </row>
    <row r="356" spans="1:7" x14ac:dyDescent="0.2">
      <c r="A356" s="78" t="s">
        <v>269</v>
      </c>
      <c r="B356" s="82" t="s">
        <v>255</v>
      </c>
      <c r="C356" s="82" t="s">
        <v>142</v>
      </c>
      <c r="D356" s="82" t="s">
        <v>268</v>
      </c>
      <c r="E356" s="82" t="s">
        <v>270</v>
      </c>
      <c r="F356" s="79"/>
      <c r="G356" s="191">
        <f>G357+G361+G365+G369+G373</f>
        <v>405</v>
      </c>
    </row>
    <row r="357" spans="1:7" ht="22.5" x14ac:dyDescent="0.2">
      <c r="A357" s="78" t="s">
        <v>271</v>
      </c>
      <c r="B357" s="82" t="s">
        <v>255</v>
      </c>
      <c r="C357" s="82" t="s">
        <v>142</v>
      </c>
      <c r="D357" s="82" t="s">
        <v>268</v>
      </c>
      <c r="E357" s="82" t="s">
        <v>272</v>
      </c>
      <c r="F357" s="79"/>
      <c r="G357" s="191">
        <f>G358</f>
        <v>85</v>
      </c>
    </row>
    <row r="358" spans="1:7" x14ac:dyDescent="0.2">
      <c r="A358" s="78" t="s">
        <v>507</v>
      </c>
      <c r="B358" s="82" t="s">
        <v>255</v>
      </c>
      <c r="C358" s="82" t="s">
        <v>142</v>
      </c>
      <c r="D358" s="82" t="s">
        <v>268</v>
      </c>
      <c r="E358" s="82" t="s">
        <v>272</v>
      </c>
      <c r="F358" s="79" t="s">
        <v>134</v>
      </c>
      <c r="G358" s="191">
        <f>G359</f>
        <v>85</v>
      </c>
    </row>
    <row r="359" spans="1:7" ht="22.5" x14ac:dyDescent="0.2">
      <c r="A359" s="78" t="s">
        <v>135</v>
      </c>
      <c r="B359" s="82" t="s">
        <v>255</v>
      </c>
      <c r="C359" s="82" t="s">
        <v>142</v>
      </c>
      <c r="D359" s="82" t="s">
        <v>268</v>
      </c>
      <c r="E359" s="82" t="s">
        <v>272</v>
      </c>
      <c r="F359" s="79" t="s">
        <v>136</v>
      </c>
      <c r="G359" s="191">
        <f>G360</f>
        <v>85</v>
      </c>
    </row>
    <row r="360" spans="1:7" x14ac:dyDescent="0.2">
      <c r="A360" s="106" t="s">
        <v>681</v>
      </c>
      <c r="B360" s="82" t="s">
        <v>255</v>
      </c>
      <c r="C360" s="82" t="s">
        <v>142</v>
      </c>
      <c r="D360" s="82" t="s">
        <v>268</v>
      </c>
      <c r="E360" s="82" t="s">
        <v>272</v>
      </c>
      <c r="F360" s="79" t="s">
        <v>138</v>
      </c>
      <c r="G360" s="191">
        <v>85</v>
      </c>
    </row>
    <row r="361" spans="1:7" ht="33.75" x14ac:dyDescent="0.2">
      <c r="A361" s="78" t="s">
        <v>273</v>
      </c>
      <c r="B361" s="82" t="s">
        <v>255</v>
      </c>
      <c r="C361" s="82" t="s">
        <v>142</v>
      </c>
      <c r="D361" s="82" t="s">
        <v>268</v>
      </c>
      <c r="E361" s="82" t="s">
        <v>274</v>
      </c>
      <c r="F361" s="79"/>
      <c r="G361" s="191">
        <f>G362</f>
        <v>40</v>
      </c>
    </row>
    <row r="362" spans="1:7" x14ac:dyDescent="0.2">
      <c r="A362" s="78" t="s">
        <v>507</v>
      </c>
      <c r="B362" s="82" t="s">
        <v>255</v>
      </c>
      <c r="C362" s="82" t="s">
        <v>142</v>
      </c>
      <c r="D362" s="82" t="s">
        <v>268</v>
      </c>
      <c r="E362" s="82" t="s">
        <v>274</v>
      </c>
      <c r="F362" s="79" t="s">
        <v>134</v>
      </c>
      <c r="G362" s="191">
        <f>G363</f>
        <v>40</v>
      </c>
    </row>
    <row r="363" spans="1:7" ht="22.5" x14ac:dyDescent="0.2">
      <c r="A363" s="78" t="s">
        <v>135</v>
      </c>
      <c r="B363" s="82" t="s">
        <v>255</v>
      </c>
      <c r="C363" s="82" t="s">
        <v>142</v>
      </c>
      <c r="D363" s="82" t="s">
        <v>268</v>
      </c>
      <c r="E363" s="82" t="s">
        <v>274</v>
      </c>
      <c r="F363" s="79" t="s">
        <v>136</v>
      </c>
      <c r="G363" s="191">
        <f>G364</f>
        <v>40</v>
      </c>
    </row>
    <row r="364" spans="1:7" x14ac:dyDescent="0.2">
      <c r="A364" s="106" t="s">
        <v>681</v>
      </c>
      <c r="B364" s="82" t="s">
        <v>255</v>
      </c>
      <c r="C364" s="82" t="s">
        <v>142</v>
      </c>
      <c r="D364" s="82" t="s">
        <v>268</v>
      </c>
      <c r="E364" s="82" t="s">
        <v>274</v>
      </c>
      <c r="F364" s="79" t="s">
        <v>138</v>
      </c>
      <c r="G364" s="191">
        <v>40</v>
      </c>
    </row>
    <row r="365" spans="1:7" x14ac:dyDescent="0.2">
      <c r="A365" s="78" t="s">
        <v>275</v>
      </c>
      <c r="B365" s="82" t="s">
        <v>255</v>
      </c>
      <c r="C365" s="82" t="s">
        <v>142</v>
      </c>
      <c r="D365" s="82" t="s">
        <v>268</v>
      </c>
      <c r="E365" s="82" t="s">
        <v>276</v>
      </c>
      <c r="F365" s="79"/>
      <c r="G365" s="191">
        <f>G366</f>
        <v>50</v>
      </c>
    </row>
    <row r="366" spans="1:7" x14ac:dyDescent="0.2">
      <c r="A366" s="78" t="s">
        <v>507</v>
      </c>
      <c r="B366" s="82" t="s">
        <v>255</v>
      </c>
      <c r="C366" s="82" t="s">
        <v>142</v>
      </c>
      <c r="D366" s="82" t="s">
        <v>268</v>
      </c>
      <c r="E366" s="82" t="s">
        <v>276</v>
      </c>
      <c r="F366" s="79" t="s">
        <v>134</v>
      </c>
      <c r="G366" s="191">
        <f>G367</f>
        <v>50</v>
      </c>
    </row>
    <row r="367" spans="1:7" ht="27" customHeight="1" x14ac:dyDescent="0.2">
      <c r="A367" s="78" t="s">
        <v>135</v>
      </c>
      <c r="B367" s="82" t="s">
        <v>255</v>
      </c>
      <c r="C367" s="82" t="s">
        <v>142</v>
      </c>
      <c r="D367" s="82" t="s">
        <v>268</v>
      </c>
      <c r="E367" s="82" t="s">
        <v>276</v>
      </c>
      <c r="F367" s="79" t="s">
        <v>136</v>
      </c>
      <c r="G367" s="191">
        <f>G368</f>
        <v>50</v>
      </c>
    </row>
    <row r="368" spans="1:7" x14ac:dyDescent="0.2">
      <c r="A368" s="106" t="s">
        <v>681</v>
      </c>
      <c r="B368" s="82" t="s">
        <v>255</v>
      </c>
      <c r="C368" s="82" t="s">
        <v>142</v>
      </c>
      <c r="D368" s="82" t="s">
        <v>268</v>
      </c>
      <c r="E368" s="82" t="s">
        <v>276</v>
      </c>
      <c r="F368" s="79" t="s">
        <v>138</v>
      </c>
      <c r="G368" s="191">
        <v>50</v>
      </c>
    </row>
    <row r="369" spans="1:7" ht="22.5" x14ac:dyDescent="0.2">
      <c r="A369" s="78" t="s">
        <v>721</v>
      </c>
      <c r="B369" s="82" t="s">
        <v>255</v>
      </c>
      <c r="C369" s="82" t="s">
        <v>142</v>
      </c>
      <c r="D369" s="82" t="s">
        <v>268</v>
      </c>
      <c r="E369" s="82" t="s">
        <v>277</v>
      </c>
      <c r="F369" s="79"/>
      <c r="G369" s="191">
        <f>G370</f>
        <v>200</v>
      </c>
    </row>
    <row r="370" spans="1:7" x14ac:dyDescent="0.2">
      <c r="A370" s="78" t="s">
        <v>507</v>
      </c>
      <c r="B370" s="82" t="s">
        <v>255</v>
      </c>
      <c r="C370" s="82" t="s">
        <v>142</v>
      </c>
      <c r="D370" s="82" t="s">
        <v>268</v>
      </c>
      <c r="E370" s="82" t="s">
        <v>277</v>
      </c>
      <c r="F370" s="79" t="s">
        <v>134</v>
      </c>
      <c r="G370" s="191">
        <f>G371</f>
        <v>200</v>
      </c>
    </row>
    <row r="371" spans="1:7" ht="22.5" x14ac:dyDescent="0.2">
      <c r="A371" s="78" t="s">
        <v>135</v>
      </c>
      <c r="B371" s="82" t="s">
        <v>255</v>
      </c>
      <c r="C371" s="82" t="s">
        <v>142</v>
      </c>
      <c r="D371" s="82" t="s">
        <v>268</v>
      </c>
      <c r="E371" s="82" t="s">
        <v>277</v>
      </c>
      <c r="F371" s="79" t="s">
        <v>136</v>
      </c>
      <c r="G371" s="191">
        <f>G372</f>
        <v>200</v>
      </c>
    </row>
    <row r="372" spans="1:7" x14ac:dyDescent="0.2">
      <c r="A372" s="106" t="s">
        <v>681</v>
      </c>
      <c r="B372" s="82" t="s">
        <v>255</v>
      </c>
      <c r="C372" s="82" t="s">
        <v>142</v>
      </c>
      <c r="D372" s="82" t="s">
        <v>268</v>
      </c>
      <c r="E372" s="82" t="s">
        <v>277</v>
      </c>
      <c r="F372" s="79" t="s">
        <v>138</v>
      </c>
      <c r="G372" s="191">
        <v>200</v>
      </c>
    </row>
    <row r="373" spans="1:7" x14ac:dyDescent="0.2">
      <c r="A373" s="78" t="s">
        <v>278</v>
      </c>
      <c r="B373" s="82" t="s">
        <v>255</v>
      </c>
      <c r="C373" s="82" t="s">
        <v>142</v>
      </c>
      <c r="D373" s="82" t="s">
        <v>268</v>
      </c>
      <c r="E373" s="82" t="s">
        <v>279</v>
      </c>
      <c r="F373" s="79"/>
      <c r="G373" s="191">
        <f>G374</f>
        <v>30</v>
      </c>
    </row>
    <row r="374" spans="1:7" x14ac:dyDescent="0.2">
      <c r="A374" s="78" t="s">
        <v>507</v>
      </c>
      <c r="B374" s="82" t="s">
        <v>255</v>
      </c>
      <c r="C374" s="82" t="s">
        <v>142</v>
      </c>
      <c r="D374" s="82" t="s">
        <v>268</v>
      </c>
      <c r="E374" s="82" t="s">
        <v>279</v>
      </c>
      <c r="F374" s="79" t="s">
        <v>134</v>
      </c>
      <c r="G374" s="191">
        <f>G375</f>
        <v>30</v>
      </c>
    </row>
    <row r="375" spans="1:7" ht="22.5" x14ac:dyDescent="0.2">
      <c r="A375" s="78" t="s">
        <v>135</v>
      </c>
      <c r="B375" s="82" t="s">
        <v>255</v>
      </c>
      <c r="C375" s="82" t="s">
        <v>142</v>
      </c>
      <c r="D375" s="82" t="s">
        <v>268</v>
      </c>
      <c r="E375" s="82" t="s">
        <v>279</v>
      </c>
      <c r="F375" s="79" t="s">
        <v>136</v>
      </c>
      <c r="G375" s="191">
        <f>G376</f>
        <v>30</v>
      </c>
    </row>
    <row r="376" spans="1:7" x14ac:dyDescent="0.2">
      <c r="A376" s="106" t="s">
        <v>681</v>
      </c>
      <c r="B376" s="82" t="s">
        <v>255</v>
      </c>
      <c r="C376" s="82" t="s">
        <v>142</v>
      </c>
      <c r="D376" s="82" t="s">
        <v>268</v>
      </c>
      <c r="E376" s="82" t="s">
        <v>279</v>
      </c>
      <c r="F376" s="79" t="s">
        <v>138</v>
      </c>
      <c r="G376" s="191">
        <v>30</v>
      </c>
    </row>
    <row r="377" spans="1:7" x14ac:dyDescent="0.2">
      <c r="A377" s="106" t="s">
        <v>280</v>
      </c>
      <c r="B377" s="82" t="s">
        <v>255</v>
      </c>
      <c r="C377" s="82" t="s">
        <v>142</v>
      </c>
      <c r="D377" s="82" t="s">
        <v>268</v>
      </c>
      <c r="E377" s="82" t="s">
        <v>281</v>
      </c>
      <c r="F377" s="79"/>
      <c r="G377" s="191">
        <f>G378</f>
        <v>655</v>
      </c>
    </row>
    <row r="378" spans="1:7" x14ac:dyDescent="0.2">
      <c r="A378" s="78" t="s">
        <v>282</v>
      </c>
      <c r="B378" s="82" t="s">
        <v>255</v>
      </c>
      <c r="C378" s="82" t="s">
        <v>142</v>
      </c>
      <c r="D378" s="82" t="s">
        <v>268</v>
      </c>
      <c r="E378" s="82" t="s">
        <v>283</v>
      </c>
      <c r="F378" s="79"/>
      <c r="G378" s="191">
        <f>G379</f>
        <v>655</v>
      </c>
    </row>
    <row r="379" spans="1:7" x14ac:dyDescent="0.2">
      <c r="A379" s="78" t="s">
        <v>153</v>
      </c>
      <c r="B379" s="82" t="s">
        <v>255</v>
      </c>
      <c r="C379" s="82" t="s">
        <v>142</v>
      </c>
      <c r="D379" s="82" t="s">
        <v>268</v>
      </c>
      <c r="E379" s="82" t="s">
        <v>283</v>
      </c>
      <c r="F379" s="79">
        <v>800</v>
      </c>
      <c r="G379" s="191">
        <f>G380</f>
        <v>655</v>
      </c>
    </row>
    <row r="380" spans="1:7" ht="33.75" x14ac:dyDescent="0.2">
      <c r="A380" s="106" t="s">
        <v>509</v>
      </c>
      <c r="B380" s="82" t="s">
        <v>255</v>
      </c>
      <c r="C380" s="82" t="s">
        <v>142</v>
      </c>
      <c r="D380" s="82" t="s">
        <v>268</v>
      </c>
      <c r="E380" s="82" t="s">
        <v>283</v>
      </c>
      <c r="F380" s="79">
        <v>810</v>
      </c>
      <c r="G380" s="191">
        <v>655</v>
      </c>
    </row>
    <row r="381" spans="1:7" x14ac:dyDescent="0.2">
      <c r="A381" s="61" t="s">
        <v>166</v>
      </c>
      <c r="B381" s="89" t="s">
        <v>255</v>
      </c>
      <c r="C381" s="91" t="s">
        <v>167</v>
      </c>
      <c r="D381" s="89" t="s">
        <v>163</v>
      </c>
      <c r="E381" s="89" t="s">
        <v>164</v>
      </c>
      <c r="F381" s="91" t="s">
        <v>165</v>
      </c>
      <c r="G381" s="180">
        <f t="shared" ref="G381:G386" si="3">G382</f>
        <v>500</v>
      </c>
    </row>
    <row r="382" spans="1:7" x14ac:dyDescent="0.2">
      <c r="A382" s="61" t="s">
        <v>168</v>
      </c>
      <c r="B382" s="89" t="s">
        <v>255</v>
      </c>
      <c r="C382" s="91" t="s">
        <v>167</v>
      </c>
      <c r="D382" s="89" t="s">
        <v>169</v>
      </c>
      <c r="E382" s="89"/>
      <c r="F382" s="91"/>
      <c r="G382" s="180">
        <f t="shared" si="3"/>
        <v>500</v>
      </c>
    </row>
    <row r="383" spans="1:7" ht="22.5" x14ac:dyDescent="0.2">
      <c r="A383" s="78" t="s">
        <v>284</v>
      </c>
      <c r="B383" s="82" t="s">
        <v>255</v>
      </c>
      <c r="C383" s="82" t="s">
        <v>167</v>
      </c>
      <c r="D383" s="82" t="s">
        <v>169</v>
      </c>
      <c r="E383" s="82" t="s">
        <v>285</v>
      </c>
      <c r="F383" s="79"/>
      <c r="G383" s="191">
        <f t="shared" si="3"/>
        <v>500</v>
      </c>
    </row>
    <row r="384" spans="1:7" ht="22.5" x14ac:dyDescent="0.2">
      <c r="A384" s="78" t="s">
        <v>286</v>
      </c>
      <c r="B384" s="82" t="s">
        <v>255</v>
      </c>
      <c r="C384" s="82" t="s">
        <v>167</v>
      </c>
      <c r="D384" s="82" t="s">
        <v>169</v>
      </c>
      <c r="E384" s="82" t="s">
        <v>287</v>
      </c>
      <c r="F384" s="79"/>
      <c r="G384" s="191">
        <f t="shared" si="3"/>
        <v>500</v>
      </c>
    </row>
    <row r="385" spans="1:8" x14ac:dyDescent="0.2">
      <c r="A385" s="73" t="s">
        <v>177</v>
      </c>
      <c r="B385" s="82" t="s">
        <v>255</v>
      </c>
      <c r="C385" s="82" t="s">
        <v>167</v>
      </c>
      <c r="D385" s="82" t="s">
        <v>169</v>
      </c>
      <c r="E385" s="82" t="s">
        <v>287</v>
      </c>
      <c r="F385" s="79">
        <v>300</v>
      </c>
      <c r="G385" s="191">
        <f t="shared" si="3"/>
        <v>500</v>
      </c>
    </row>
    <row r="386" spans="1:8" ht="33.75" x14ac:dyDescent="0.2">
      <c r="A386" s="78" t="s">
        <v>474</v>
      </c>
      <c r="B386" s="82" t="s">
        <v>255</v>
      </c>
      <c r="C386" s="82" t="s">
        <v>167</v>
      </c>
      <c r="D386" s="82" t="s">
        <v>169</v>
      </c>
      <c r="E386" s="82" t="s">
        <v>287</v>
      </c>
      <c r="F386" s="79">
        <v>320</v>
      </c>
      <c r="G386" s="191">
        <f t="shared" si="3"/>
        <v>500</v>
      </c>
    </row>
    <row r="387" spans="1:8" x14ac:dyDescent="0.2">
      <c r="A387" s="106" t="s">
        <v>412</v>
      </c>
      <c r="B387" s="82" t="s">
        <v>255</v>
      </c>
      <c r="C387" s="82" t="s">
        <v>167</v>
      </c>
      <c r="D387" s="82" t="s">
        <v>169</v>
      </c>
      <c r="E387" s="82" t="s">
        <v>287</v>
      </c>
      <c r="F387" s="79">
        <v>322</v>
      </c>
      <c r="G387" s="191">
        <v>500</v>
      </c>
    </row>
    <row r="388" spans="1:8" ht="31.5" x14ac:dyDescent="0.2">
      <c r="A388" s="109" t="s">
        <v>288</v>
      </c>
      <c r="B388" s="94" t="s">
        <v>289</v>
      </c>
      <c r="C388" s="92" t="s">
        <v>163</v>
      </c>
      <c r="D388" s="94" t="s">
        <v>163</v>
      </c>
      <c r="E388" s="94" t="s">
        <v>164</v>
      </c>
      <c r="F388" s="92" t="s">
        <v>165</v>
      </c>
      <c r="G388" s="181">
        <f>SUM(G389+G427+G414+G420)</f>
        <v>27220.800000000003</v>
      </c>
      <c r="H388" s="118"/>
    </row>
    <row r="389" spans="1:8" x14ac:dyDescent="0.2">
      <c r="A389" s="93" t="s">
        <v>290</v>
      </c>
      <c r="B389" s="94" t="s">
        <v>289</v>
      </c>
      <c r="C389" s="92" t="s">
        <v>112</v>
      </c>
      <c r="D389" s="94" t="s">
        <v>163</v>
      </c>
      <c r="E389" s="94" t="s">
        <v>164</v>
      </c>
      <c r="F389" s="92" t="s">
        <v>165</v>
      </c>
      <c r="G389" s="181">
        <f>G390+G409</f>
        <v>5416.6</v>
      </c>
    </row>
    <row r="390" spans="1:8" ht="22.5" x14ac:dyDescent="0.2">
      <c r="A390" s="78" t="s">
        <v>291</v>
      </c>
      <c r="B390" s="82" t="s">
        <v>289</v>
      </c>
      <c r="C390" s="79" t="s">
        <v>112</v>
      </c>
      <c r="D390" s="82" t="s">
        <v>202</v>
      </c>
      <c r="E390" s="82" t="s">
        <v>164</v>
      </c>
      <c r="F390" s="79" t="s">
        <v>165</v>
      </c>
      <c r="G390" s="183">
        <f>G391</f>
        <v>5410.6</v>
      </c>
    </row>
    <row r="391" spans="1:8" ht="22.5" x14ac:dyDescent="0.2">
      <c r="A391" s="78" t="s">
        <v>722</v>
      </c>
      <c r="B391" s="82" t="s">
        <v>289</v>
      </c>
      <c r="C391" s="79" t="s">
        <v>112</v>
      </c>
      <c r="D391" s="82" t="s">
        <v>202</v>
      </c>
      <c r="E391" s="82" t="s">
        <v>292</v>
      </c>
      <c r="F391" s="79" t="s">
        <v>165</v>
      </c>
      <c r="G391" s="183">
        <f>G392</f>
        <v>5410.6</v>
      </c>
    </row>
    <row r="392" spans="1:8" ht="33.75" x14ac:dyDescent="0.2">
      <c r="A392" s="78" t="s">
        <v>700</v>
      </c>
      <c r="B392" s="82" t="s">
        <v>289</v>
      </c>
      <c r="C392" s="79" t="s">
        <v>112</v>
      </c>
      <c r="D392" s="82" t="s">
        <v>202</v>
      </c>
      <c r="E392" s="82" t="s">
        <v>293</v>
      </c>
      <c r="F392" s="79" t="s">
        <v>165</v>
      </c>
      <c r="G392" s="183">
        <f>G393</f>
        <v>5410.6</v>
      </c>
    </row>
    <row r="393" spans="1:8" ht="22.5" x14ac:dyDescent="0.2">
      <c r="A393" s="78" t="s">
        <v>294</v>
      </c>
      <c r="B393" s="82" t="s">
        <v>289</v>
      </c>
      <c r="C393" s="79" t="s">
        <v>112</v>
      </c>
      <c r="D393" s="82" t="s">
        <v>202</v>
      </c>
      <c r="E393" s="82" t="s">
        <v>295</v>
      </c>
      <c r="F393" s="79"/>
      <c r="G393" s="183">
        <f>G394+G398+G401+G405</f>
        <v>5410.6</v>
      </c>
    </row>
    <row r="394" spans="1:8" ht="33.75" x14ac:dyDescent="0.2">
      <c r="A394" s="78" t="s">
        <v>125</v>
      </c>
      <c r="B394" s="82" t="s">
        <v>289</v>
      </c>
      <c r="C394" s="79" t="s">
        <v>112</v>
      </c>
      <c r="D394" s="82" t="s">
        <v>202</v>
      </c>
      <c r="E394" s="82" t="s">
        <v>296</v>
      </c>
      <c r="F394" s="79" t="s">
        <v>126</v>
      </c>
      <c r="G394" s="183">
        <f>G395</f>
        <v>4708.6000000000004</v>
      </c>
    </row>
    <row r="395" spans="1:8" x14ac:dyDescent="0.2">
      <c r="A395" s="78" t="s">
        <v>149</v>
      </c>
      <c r="B395" s="82" t="s">
        <v>289</v>
      </c>
      <c r="C395" s="79" t="s">
        <v>112</v>
      </c>
      <c r="D395" s="82" t="s">
        <v>202</v>
      </c>
      <c r="E395" s="82" t="s">
        <v>297</v>
      </c>
      <c r="F395" s="79" t="s">
        <v>212</v>
      </c>
      <c r="G395" s="183">
        <f>G396+G397</f>
        <v>4708.6000000000004</v>
      </c>
    </row>
    <row r="396" spans="1:8" x14ac:dyDescent="0.2">
      <c r="A396" s="105" t="s">
        <v>150</v>
      </c>
      <c r="B396" s="82" t="s">
        <v>289</v>
      </c>
      <c r="C396" s="79" t="s">
        <v>112</v>
      </c>
      <c r="D396" s="82" t="s">
        <v>202</v>
      </c>
      <c r="E396" s="82" t="s">
        <v>297</v>
      </c>
      <c r="F396" s="79" t="s">
        <v>213</v>
      </c>
      <c r="G396" s="183">
        <v>3616.5</v>
      </c>
    </row>
    <row r="397" spans="1:8" ht="33.75" x14ac:dyDescent="0.2">
      <c r="A397" s="105" t="s">
        <v>151</v>
      </c>
      <c r="B397" s="82" t="s">
        <v>289</v>
      </c>
      <c r="C397" s="79" t="s">
        <v>112</v>
      </c>
      <c r="D397" s="82" t="s">
        <v>202</v>
      </c>
      <c r="E397" s="82" t="s">
        <v>297</v>
      </c>
      <c r="F397" s="79">
        <v>129</v>
      </c>
      <c r="G397" s="183">
        <v>1092.0999999999999</v>
      </c>
    </row>
    <row r="398" spans="1:8" ht="33.75" x14ac:dyDescent="0.2">
      <c r="A398" s="78" t="s">
        <v>125</v>
      </c>
      <c r="B398" s="82" t="s">
        <v>289</v>
      </c>
      <c r="C398" s="79" t="s">
        <v>112</v>
      </c>
      <c r="D398" s="82" t="s">
        <v>202</v>
      </c>
      <c r="E398" s="82" t="s">
        <v>298</v>
      </c>
      <c r="F398" s="79">
        <v>100</v>
      </c>
      <c r="G398" s="183">
        <f>G399</f>
        <v>15.2</v>
      </c>
    </row>
    <row r="399" spans="1:8" x14ac:dyDescent="0.2">
      <c r="A399" s="78" t="s">
        <v>149</v>
      </c>
      <c r="B399" s="82" t="s">
        <v>289</v>
      </c>
      <c r="C399" s="79" t="s">
        <v>112</v>
      </c>
      <c r="D399" s="82" t="s">
        <v>202</v>
      </c>
      <c r="E399" s="82" t="s">
        <v>298</v>
      </c>
      <c r="F399" s="79">
        <v>120</v>
      </c>
      <c r="G399" s="183">
        <f>G400</f>
        <v>15.2</v>
      </c>
    </row>
    <row r="400" spans="1:8" ht="22.5" x14ac:dyDescent="0.2">
      <c r="A400" s="68" t="s">
        <v>264</v>
      </c>
      <c r="B400" s="82" t="s">
        <v>289</v>
      </c>
      <c r="C400" s="79" t="s">
        <v>112</v>
      </c>
      <c r="D400" s="82" t="s">
        <v>202</v>
      </c>
      <c r="E400" s="82" t="s">
        <v>298</v>
      </c>
      <c r="F400" s="79" t="s">
        <v>266</v>
      </c>
      <c r="G400" s="183">
        <v>15.2</v>
      </c>
    </row>
    <row r="401" spans="1:10" x14ac:dyDescent="0.2">
      <c r="A401" s="78" t="s">
        <v>507</v>
      </c>
      <c r="B401" s="82" t="s">
        <v>289</v>
      </c>
      <c r="C401" s="79" t="s">
        <v>112</v>
      </c>
      <c r="D401" s="82" t="s">
        <v>202</v>
      </c>
      <c r="E401" s="82" t="s">
        <v>298</v>
      </c>
      <c r="F401" s="79" t="s">
        <v>134</v>
      </c>
      <c r="G401" s="183">
        <f>G402</f>
        <v>681</v>
      </c>
    </row>
    <row r="402" spans="1:10" ht="22.5" x14ac:dyDescent="0.2">
      <c r="A402" s="78" t="s">
        <v>135</v>
      </c>
      <c r="B402" s="82" t="s">
        <v>289</v>
      </c>
      <c r="C402" s="79" t="s">
        <v>112</v>
      </c>
      <c r="D402" s="82" t="s">
        <v>202</v>
      </c>
      <c r="E402" s="82" t="s">
        <v>298</v>
      </c>
      <c r="F402" s="79" t="s">
        <v>136</v>
      </c>
      <c r="G402" s="183">
        <f>G404+G403</f>
        <v>681</v>
      </c>
    </row>
    <row r="403" spans="1:10" ht="22.5" x14ac:dyDescent="0.2">
      <c r="A403" s="106" t="s">
        <v>152</v>
      </c>
      <c r="B403" s="82" t="s">
        <v>289</v>
      </c>
      <c r="C403" s="79" t="s">
        <v>112</v>
      </c>
      <c r="D403" s="82" t="s">
        <v>202</v>
      </c>
      <c r="E403" s="82" t="s">
        <v>298</v>
      </c>
      <c r="F403" s="79">
        <v>242</v>
      </c>
      <c r="G403" s="183">
        <v>497.5</v>
      </c>
    </row>
    <row r="404" spans="1:10" x14ac:dyDescent="0.2">
      <c r="A404" s="106" t="s">
        <v>681</v>
      </c>
      <c r="B404" s="82" t="s">
        <v>289</v>
      </c>
      <c r="C404" s="79" t="s">
        <v>112</v>
      </c>
      <c r="D404" s="82" t="s">
        <v>202</v>
      </c>
      <c r="E404" s="82" t="s">
        <v>298</v>
      </c>
      <c r="F404" s="79" t="s">
        <v>138</v>
      </c>
      <c r="G404" s="183">
        <v>183.5</v>
      </c>
    </row>
    <row r="405" spans="1:10" x14ac:dyDescent="0.2">
      <c r="A405" s="106" t="s">
        <v>153</v>
      </c>
      <c r="B405" s="82" t="s">
        <v>289</v>
      </c>
      <c r="C405" s="79" t="s">
        <v>112</v>
      </c>
      <c r="D405" s="82" t="s">
        <v>202</v>
      </c>
      <c r="E405" s="82" t="s">
        <v>298</v>
      </c>
      <c r="F405" s="79" t="s">
        <v>215</v>
      </c>
      <c r="G405" s="183">
        <f>G406</f>
        <v>5.8</v>
      </c>
    </row>
    <row r="406" spans="1:10" x14ac:dyDescent="0.2">
      <c r="A406" s="106" t="s">
        <v>154</v>
      </c>
      <c r="B406" s="82" t="s">
        <v>289</v>
      </c>
      <c r="C406" s="79" t="s">
        <v>112</v>
      </c>
      <c r="D406" s="82" t="s">
        <v>202</v>
      </c>
      <c r="E406" s="82" t="s">
        <v>298</v>
      </c>
      <c r="F406" s="79" t="s">
        <v>155</v>
      </c>
      <c r="G406" s="183">
        <f>G407+G408</f>
        <v>5.8</v>
      </c>
    </row>
    <row r="407" spans="1:10" x14ac:dyDescent="0.2">
      <c r="A407" s="69" t="s">
        <v>216</v>
      </c>
      <c r="B407" s="82" t="s">
        <v>289</v>
      </c>
      <c r="C407" s="79" t="s">
        <v>112</v>
      </c>
      <c r="D407" s="82" t="s">
        <v>202</v>
      </c>
      <c r="E407" s="82" t="s">
        <v>298</v>
      </c>
      <c r="F407" s="79" t="s">
        <v>236</v>
      </c>
      <c r="G407" s="183">
        <v>3</v>
      </c>
    </row>
    <row r="408" spans="1:10" x14ac:dyDescent="0.2">
      <c r="A408" s="69" t="s">
        <v>469</v>
      </c>
      <c r="B408" s="82" t="s">
        <v>289</v>
      </c>
      <c r="C408" s="79" t="s">
        <v>112</v>
      </c>
      <c r="D408" s="82" t="s">
        <v>202</v>
      </c>
      <c r="E408" s="82" t="s">
        <v>298</v>
      </c>
      <c r="F408" s="79">
        <v>853</v>
      </c>
      <c r="G408" s="183">
        <v>2.8</v>
      </c>
    </row>
    <row r="409" spans="1:10" x14ac:dyDescent="0.2">
      <c r="A409" s="138" t="s">
        <v>299</v>
      </c>
      <c r="B409" s="82" t="s">
        <v>289</v>
      </c>
      <c r="C409" s="86" t="s">
        <v>112</v>
      </c>
      <c r="D409" s="111" t="s">
        <v>300</v>
      </c>
      <c r="E409" s="111"/>
      <c r="F409" s="86"/>
      <c r="G409" s="192">
        <f>G410</f>
        <v>6</v>
      </c>
    </row>
    <row r="410" spans="1:10" x14ac:dyDescent="0.2">
      <c r="A410" s="78" t="s">
        <v>139</v>
      </c>
      <c r="B410" s="82" t="s">
        <v>289</v>
      </c>
      <c r="C410" s="82" t="s">
        <v>112</v>
      </c>
      <c r="D410" s="82" t="s">
        <v>300</v>
      </c>
      <c r="E410" s="111" t="s">
        <v>301</v>
      </c>
      <c r="F410" s="86"/>
      <c r="G410" s="192">
        <f>G411</f>
        <v>6</v>
      </c>
    </row>
    <row r="411" spans="1:10" ht="22.5" x14ac:dyDescent="0.2">
      <c r="A411" s="105" t="s">
        <v>74</v>
      </c>
      <c r="B411" s="82" t="s">
        <v>289</v>
      </c>
      <c r="C411" s="79" t="s">
        <v>112</v>
      </c>
      <c r="D411" s="82" t="s">
        <v>300</v>
      </c>
      <c r="E411" s="82" t="s">
        <v>302</v>
      </c>
      <c r="F411" s="79"/>
      <c r="G411" s="183">
        <f>G412</f>
        <v>6</v>
      </c>
    </row>
    <row r="412" spans="1:10" x14ac:dyDescent="0.2">
      <c r="A412" s="78" t="s">
        <v>303</v>
      </c>
      <c r="B412" s="82" t="s">
        <v>289</v>
      </c>
      <c r="C412" s="79" t="s">
        <v>112</v>
      </c>
      <c r="D412" s="82" t="s">
        <v>300</v>
      </c>
      <c r="E412" s="82" t="s">
        <v>302</v>
      </c>
      <c r="F412" s="79">
        <v>500</v>
      </c>
      <c r="G412" s="183">
        <f>G413</f>
        <v>6</v>
      </c>
    </row>
    <row r="413" spans="1:10" x14ac:dyDescent="0.2">
      <c r="A413" s="78" t="s">
        <v>304</v>
      </c>
      <c r="B413" s="82" t="s">
        <v>289</v>
      </c>
      <c r="C413" s="79" t="s">
        <v>112</v>
      </c>
      <c r="D413" s="82" t="s">
        <v>300</v>
      </c>
      <c r="E413" s="82" t="s">
        <v>302</v>
      </c>
      <c r="F413" s="79">
        <v>530</v>
      </c>
      <c r="G413" s="183">
        <v>6</v>
      </c>
    </row>
    <row r="414" spans="1:10" x14ac:dyDescent="0.2">
      <c r="A414" s="93" t="s">
        <v>305</v>
      </c>
      <c r="B414" s="94" t="s">
        <v>289</v>
      </c>
      <c r="C414" s="94" t="s">
        <v>233</v>
      </c>
      <c r="D414" s="94"/>
      <c r="E414" s="94"/>
      <c r="F414" s="92"/>
      <c r="G414" s="181">
        <f>G415</f>
        <v>984.5</v>
      </c>
    </row>
    <row r="415" spans="1:10" s="72" customFormat="1" x14ac:dyDescent="0.2">
      <c r="A415" s="93" t="s">
        <v>306</v>
      </c>
      <c r="B415" s="94" t="s">
        <v>289</v>
      </c>
      <c r="C415" s="94" t="s">
        <v>233</v>
      </c>
      <c r="D415" s="94" t="s">
        <v>169</v>
      </c>
      <c r="E415" s="94"/>
      <c r="F415" s="94"/>
      <c r="G415" s="181">
        <f>G416</f>
        <v>984.5</v>
      </c>
      <c r="H415" s="119"/>
      <c r="I415" s="119"/>
      <c r="J415" s="119"/>
    </row>
    <row r="416" spans="1:10" s="72" customFormat="1" x14ac:dyDescent="0.2">
      <c r="A416" s="78" t="s">
        <v>139</v>
      </c>
      <c r="B416" s="82" t="s">
        <v>289</v>
      </c>
      <c r="C416" s="82" t="s">
        <v>233</v>
      </c>
      <c r="D416" s="82" t="s">
        <v>169</v>
      </c>
      <c r="E416" s="111" t="s">
        <v>301</v>
      </c>
      <c r="F416" s="79"/>
      <c r="G416" s="183">
        <f>G417</f>
        <v>984.5</v>
      </c>
      <c r="H416" s="119"/>
      <c r="I416" s="119"/>
      <c r="J416" s="119"/>
    </row>
    <row r="417" spans="1:10" s="59" customFormat="1" ht="22.5" x14ac:dyDescent="0.2">
      <c r="A417" s="105" t="s">
        <v>70</v>
      </c>
      <c r="B417" s="82" t="s">
        <v>289</v>
      </c>
      <c r="C417" s="82" t="s">
        <v>233</v>
      </c>
      <c r="D417" s="82" t="s">
        <v>169</v>
      </c>
      <c r="E417" s="82" t="s">
        <v>307</v>
      </c>
      <c r="F417" s="79"/>
      <c r="G417" s="183">
        <f>G418</f>
        <v>984.5</v>
      </c>
      <c r="H417" s="84"/>
      <c r="I417" s="84"/>
      <c r="J417" s="84"/>
    </row>
    <row r="418" spans="1:10" s="59" customFormat="1" ht="11.25" x14ac:dyDescent="0.2">
      <c r="A418" s="78" t="s">
        <v>303</v>
      </c>
      <c r="B418" s="82" t="s">
        <v>289</v>
      </c>
      <c r="C418" s="82" t="s">
        <v>233</v>
      </c>
      <c r="D418" s="82" t="s">
        <v>169</v>
      </c>
      <c r="E418" s="82" t="s">
        <v>307</v>
      </c>
      <c r="F418" s="82" t="s">
        <v>308</v>
      </c>
      <c r="G418" s="183">
        <f>G419</f>
        <v>984.5</v>
      </c>
      <c r="H418" s="84"/>
      <c r="I418" s="84"/>
      <c r="J418" s="84"/>
    </row>
    <row r="419" spans="1:10" s="59" customFormat="1" ht="11.25" x14ac:dyDescent="0.2">
      <c r="A419" s="78" t="s">
        <v>304</v>
      </c>
      <c r="B419" s="82" t="s">
        <v>289</v>
      </c>
      <c r="C419" s="82" t="s">
        <v>233</v>
      </c>
      <c r="D419" s="82" t="s">
        <v>169</v>
      </c>
      <c r="E419" s="82" t="s">
        <v>307</v>
      </c>
      <c r="F419" s="82" t="s">
        <v>309</v>
      </c>
      <c r="G419" s="183">
        <v>984.5</v>
      </c>
      <c r="H419" s="84"/>
      <c r="I419" s="84"/>
      <c r="J419" s="84"/>
    </row>
    <row r="420" spans="1:10" ht="21" x14ac:dyDescent="0.2">
      <c r="A420" s="93" t="s">
        <v>310</v>
      </c>
      <c r="B420" s="94" t="s">
        <v>289</v>
      </c>
      <c r="C420" s="92">
        <v>13</v>
      </c>
      <c r="D420" s="94"/>
      <c r="E420" s="94"/>
      <c r="F420" s="92"/>
      <c r="G420" s="193">
        <f t="shared" ref="G420:G425" si="4">G421</f>
        <v>0</v>
      </c>
    </row>
    <row r="421" spans="1:10" x14ac:dyDescent="0.2">
      <c r="A421" s="93" t="s">
        <v>311</v>
      </c>
      <c r="B421" s="94" t="s">
        <v>289</v>
      </c>
      <c r="C421" s="92">
        <v>13</v>
      </c>
      <c r="D421" s="94" t="s">
        <v>112</v>
      </c>
      <c r="E421" s="94"/>
      <c r="F421" s="92"/>
      <c r="G421" s="193">
        <f t="shared" si="4"/>
        <v>0</v>
      </c>
    </row>
    <row r="422" spans="1:10" ht="22.5" x14ac:dyDescent="0.2">
      <c r="A422" s="78" t="s">
        <v>701</v>
      </c>
      <c r="B422" s="82" t="s">
        <v>289</v>
      </c>
      <c r="C422" s="79">
        <v>13</v>
      </c>
      <c r="D422" s="82" t="s">
        <v>112</v>
      </c>
      <c r="E422" s="82" t="s">
        <v>292</v>
      </c>
      <c r="F422" s="79"/>
      <c r="G422" s="194">
        <f t="shared" si="4"/>
        <v>0</v>
      </c>
    </row>
    <row r="423" spans="1:10" s="59" customFormat="1" ht="11.25" x14ac:dyDescent="0.2">
      <c r="A423" s="78" t="s">
        <v>312</v>
      </c>
      <c r="B423" s="82" t="s">
        <v>289</v>
      </c>
      <c r="C423" s="79">
        <v>13</v>
      </c>
      <c r="D423" s="82" t="s">
        <v>112</v>
      </c>
      <c r="E423" s="82" t="s">
        <v>313</v>
      </c>
      <c r="F423" s="79"/>
      <c r="G423" s="194">
        <f t="shared" si="4"/>
        <v>0</v>
      </c>
      <c r="H423" s="84"/>
      <c r="I423" s="84"/>
      <c r="J423" s="84"/>
    </row>
    <row r="424" spans="1:10" ht="45" x14ac:dyDescent="0.2">
      <c r="A424" s="78" t="s">
        <v>314</v>
      </c>
      <c r="B424" s="82" t="s">
        <v>289</v>
      </c>
      <c r="C424" s="79">
        <v>13</v>
      </c>
      <c r="D424" s="82" t="s">
        <v>112</v>
      </c>
      <c r="E424" s="82" t="s">
        <v>315</v>
      </c>
      <c r="F424" s="79"/>
      <c r="G424" s="194">
        <f t="shared" si="4"/>
        <v>0</v>
      </c>
    </row>
    <row r="425" spans="1:10" x14ac:dyDescent="0.2">
      <c r="A425" s="78" t="s">
        <v>508</v>
      </c>
      <c r="B425" s="82" t="s">
        <v>289</v>
      </c>
      <c r="C425" s="79">
        <v>13</v>
      </c>
      <c r="D425" s="82" t="s">
        <v>112</v>
      </c>
      <c r="E425" s="82" t="s">
        <v>315</v>
      </c>
      <c r="F425" s="79">
        <v>700</v>
      </c>
      <c r="G425" s="194">
        <f t="shared" si="4"/>
        <v>0</v>
      </c>
    </row>
    <row r="426" spans="1:10" s="59" customFormat="1" ht="11.25" x14ac:dyDescent="0.2">
      <c r="A426" s="78" t="s">
        <v>316</v>
      </c>
      <c r="B426" s="82" t="s">
        <v>289</v>
      </c>
      <c r="C426" s="79">
        <v>13</v>
      </c>
      <c r="D426" s="82" t="s">
        <v>112</v>
      </c>
      <c r="E426" s="82" t="s">
        <v>315</v>
      </c>
      <c r="F426" s="79">
        <v>730</v>
      </c>
      <c r="G426" s="194"/>
      <c r="H426" s="84"/>
      <c r="I426" s="84"/>
      <c r="J426" s="84"/>
    </row>
    <row r="427" spans="1:10" s="59" customFormat="1" ht="21" x14ac:dyDescent="0.2">
      <c r="A427" s="107" t="s">
        <v>317</v>
      </c>
      <c r="B427" s="94" t="s">
        <v>289</v>
      </c>
      <c r="C427" s="92" t="s">
        <v>318</v>
      </c>
      <c r="D427" s="94" t="s">
        <v>163</v>
      </c>
      <c r="E427" s="94" t="s">
        <v>164</v>
      </c>
      <c r="F427" s="92" t="s">
        <v>165</v>
      </c>
      <c r="G427" s="181">
        <f>G428+G438+G434</f>
        <v>20819.7</v>
      </c>
      <c r="H427" s="84"/>
      <c r="I427" s="84"/>
      <c r="J427" s="84"/>
    </row>
    <row r="428" spans="1:10" s="59" customFormat="1" ht="21" x14ac:dyDescent="0.2">
      <c r="A428" s="93" t="s">
        <v>319</v>
      </c>
      <c r="B428" s="94" t="s">
        <v>289</v>
      </c>
      <c r="C428" s="92" t="s">
        <v>318</v>
      </c>
      <c r="D428" s="94" t="s">
        <v>112</v>
      </c>
      <c r="E428" s="94" t="s">
        <v>164</v>
      </c>
      <c r="F428" s="92" t="s">
        <v>165</v>
      </c>
      <c r="G428" s="181">
        <f>G429</f>
        <v>19404.2</v>
      </c>
      <c r="H428" s="84"/>
      <c r="I428" s="84"/>
      <c r="J428" s="84"/>
    </row>
    <row r="429" spans="1:10" s="59" customFormat="1" ht="11.25" x14ac:dyDescent="0.2">
      <c r="A429" s="78" t="s">
        <v>320</v>
      </c>
      <c r="B429" s="82" t="s">
        <v>289</v>
      </c>
      <c r="C429" s="79" t="s">
        <v>318</v>
      </c>
      <c r="D429" s="82" t="s">
        <v>112</v>
      </c>
      <c r="E429" s="82" t="s">
        <v>321</v>
      </c>
      <c r="F429" s="79" t="s">
        <v>165</v>
      </c>
      <c r="G429" s="183">
        <f>G430</f>
        <v>19404.2</v>
      </c>
      <c r="H429" s="84"/>
      <c r="I429" s="84"/>
      <c r="J429" s="84"/>
    </row>
    <row r="430" spans="1:10" s="59" customFormat="1" ht="29.25" customHeight="1" x14ac:dyDescent="0.2">
      <c r="A430" s="78" t="s">
        <v>322</v>
      </c>
      <c r="B430" s="82" t="s">
        <v>289</v>
      </c>
      <c r="C430" s="79" t="s">
        <v>318</v>
      </c>
      <c r="D430" s="82" t="s">
        <v>112</v>
      </c>
      <c r="E430" s="82" t="s">
        <v>323</v>
      </c>
      <c r="F430" s="79" t="s">
        <v>165</v>
      </c>
      <c r="G430" s="183">
        <f>G431</f>
        <v>19404.2</v>
      </c>
      <c r="H430" s="84"/>
      <c r="I430" s="84"/>
      <c r="J430" s="84"/>
    </row>
    <row r="431" spans="1:10" s="59" customFormat="1" ht="11.25" x14ac:dyDescent="0.2">
      <c r="A431" s="78" t="s">
        <v>303</v>
      </c>
      <c r="B431" s="82" t="s">
        <v>289</v>
      </c>
      <c r="C431" s="79" t="s">
        <v>318</v>
      </c>
      <c r="D431" s="82" t="s">
        <v>112</v>
      </c>
      <c r="E431" s="82" t="s">
        <v>323</v>
      </c>
      <c r="F431" s="79" t="s">
        <v>308</v>
      </c>
      <c r="G431" s="183">
        <f>G432</f>
        <v>19404.2</v>
      </c>
      <c r="H431" s="84"/>
      <c r="I431" s="84"/>
      <c r="J431" s="84"/>
    </row>
    <row r="432" spans="1:10" s="59" customFormat="1" ht="11.25" x14ac:dyDescent="0.2">
      <c r="A432" s="78" t="s">
        <v>324</v>
      </c>
      <c r="B432" s="82" t="s">
        <v>289</v>
      </c>
      <c r="C432" s="79" t="s">
        <v>318</v>
      </c>
      <c r="D432" s="82" t="s">
        <v>112</v>
      </c>
      <c r="E432" s="82" t="s">
        <v>323</v>
      </c>
      <c r="F432" s="79" t="s">
        <v>325</v>
      </c>
      <c r="G432" s="183">
        <f>G433</f>
        <v>19404.2</v>
      </c>
      <c r="H432" s="84"/>
      <c r="I432" s="84"/>
      <c r="J432" s="84"/>
    </row>
    <row r="433" spans="1:9" ht="15.75" customHeight="1" x14ac:dyDescent="0.2">
      <c r="A433" s="106" t="s">
        <v>326</v>
      </c>
      <c r="B433" s="82" t="s">
        <v>289</v>
      </c>
      <c r="C433" s="79" t="s">
        <v>318</v>
      </c>
      <c r="D433" s="82" t="s">
        <v>112</v>
      </c>
      <c r="E433" s="82" t="s">
        <v>323</v>
      </c>
      <c r="F433" s="79" t="s">
        <v>327</v>
      </c>
      <c r="G433" s="183">
        <f>13150.6+6253.6</f>
        <v>19404.2</v>
      </c>
    </row>
    <row r="434" spans="1:9" x14ac:dyDescent="0.2">
      <c r="A434" s="93" t="s">
        <v>328</v>
      </c>
      <c r="B434" s="94" t="s">
        <v>289</v>
      </c>
      <c r="C434" s="92" t="s">
        <v>318</v>
      </c>
      <c r="D434" s="94" t="s">
        <v>233</v>
      </c>
      <c r="E434" s="94"/>
      <c r="F434" s="92"/>
      <c r="G434" s="181">
        <f>G435</f>
        <v>1265.5</v>
      </c>
    </row>
    <row r="435" spans="1:9" x14ac:dyDescent="0.2">
      <c r="A435" s="78" t="s">
        <v>303</v>
      </c>
      <c r="B435" s="82" t="s">
        <v>289</v>
      </c>
      <c r="C435" s="79" t="s">
        <v>318</v>
      </c>
      <c r="D435" s="82" t="s">
        <v>233</v>
      </c>
      <c r="E435" s="82" t="s">
        <v>321</v>
      </c>
      <c r="F435" s="79" t="s">
        <v>308</v>
      </c>
      <c r="G435" s="183">
        <f>G436</f>
        <v>1265.5</v>
      </c>
    </row>
    <row r="436" spans="1:9" x14ac:dyDescent="0.2">
      <c r="A436" s="78" t="s">
        <v>324</v>
      </c>
      <c r="B436" s="82" t="s">
        <v>289</v>
      </c>
      <c r="C436" s="79" t="s">
        <v>318</v>
      </c>
      <c r="D436" s="82" t="s">
        <v>233</v>
      </c>
      <c r="E436" s="82" t="s">
        <v>329</v>
      </c>
      <c r="F436" s="79" t="s">
        <v>325</v>
      </c>
      <c r="G436" s="183">
        <f>G437</f>
        <v>1265.5</v>
      </c>
    </row>
    <row r="437" spans="1:9" x14ac:dyDescent="0.2">
      <c r="A437" s="106" t="s">
        <v>328</v>
      </c>
      <c r="B437" s="82" t="s">
        <v>289</v>
      </c>
      <c r="C437" s="79" t="s">
        <v>318</v>
      </c>
      <c r="D437" s="82" t="s">
        <v>233</v>
      </c>
      <c r="E437" s="82" t="s">
        <v>329</v>
      </c>
      <c r="F437" s="79">
        <v>512</v>
      </c>
      <c r="G437" s="183">
        <v>1265.5</v>
      </c>
    </row>
    <row r="438" spans="1:9" x14ac:dyDescent="0.2">
      <c r="A438" s="93" t="s">
        <v>330</v>
      </c>
      <c r="B438" s="94" t="s">
        <v>289</v>
      </c>
      <c r="C438" s="92">
        <v>14</v>
      </c>
      <c r="D438" s="94" t="s">
        <v>169</v>
      </c>
      <c r="E438" s="94"/>
      <c r="F438" s="92"/>
      <c r="G438" s="181">
        <f t="shared" ref="G438:G441" si="5">+G439</f>
        <v>150</v>
      </c>
    </row>
    <row r="439" spans="1:9" x14ac:dyDescent="0.2">
      <c r="A439" s="78" t="s">
        <v>303</v>
      </c>
      <c r="B439" s="82" t="s">
        <v>289</v>
      </c>
      <c r="C439" s="79" t="s">
        <v>318</v>
      </c>
      <c r="D439" s="79" t="s">
        <v>169</v>
      </c>
      <c r="E439" s="82" t="s">
        <v>321</v>
      </c>
      <c r="F439" s="79" t="s">
        <v>165</v>
      </c>
      <c r="G439" s="183">
        <f t="shared" si="5"/>
        <v>150</v>
      </c>
    </row>
    <row r="440" spans="1:9" ht="33.75" x14ac:dyDescent="0.2">
      <c r="A440" s="78" t="s">
        <v>331</v>
      </c>
      <c r="B440" s="82" t="s">
        <v>289</v>
      </c>
      <c r="C440" s="79" t="s">
        <v>318</v>
      </c>
      <c r="D440" s="79" t="s">
        <v>169</v>
      </c>
      <c r="E440" s="82" t="s">
        <v>332</v>
      </c>
      <c r="F440" s="79" t="s">
        <v>165</v>
      </c>
      <c r="G440" s="183">
        <f t="shared" si="5"/>
        <v>150</v>
      </c>
    </row>
    <row r="441" spans="1:9" ht="51.75" customHeight="1" x14ac:dyDescent="0.2">
      <c r="A441" s="78" t="s">
        <v>333</v>
      </c>
      <c r="B441" s="82" t="s">
        <v>289</v>
      </c>
      <c r="C441" s="79" t="s">
        <v>318</v>
      </c>
      <c r="D441" s="79" t="s">
        <v>169</v>
      </c>
      <c r="E441" s="82" t="s">
        <v>332</v>
      </c>
      <c r="F441" s="79" t="s">
        <v>165</v>
      </c>
      <c r="G441" s="183">
        <f t="shared" si="5"/>
        <v>150</v>
      </c>
    </row>
    <row r="442" spans="1:9" x14ac:dyDescent="0.2">
      <c r="A442" s="78" t="s">
        <v>303</v>
      </c>
      <c r="B442" s="82" t="s">
        <v>289</v>
      </c>
      <c r="C442" s="79" t="s">
        <v>318</v>
      </c>
      <c r="D442" s="79" t="s">
        <v>169</v>
      </c>
      <c r="E442" s="82" t="s">
        <v>332</v>
      </c>
      <c r="F442" s="79" t="s">
        <v>308</v>
      </c>
      <c r="G442" s="183">
        <f>G443</f>
        <v>150</v>
      </c>
    </row>
    <row r="443" spans="1:9" x14ac:dyDescent="0.2">
      <c r="A443" s="106" t="s">
        <v>83</v>
      </c>
      <c r="B443" s="82" t="s">
        <v>289</v>
      </c>
      <c r="C443" s="79" t="s">
        <v>318</v>
      </c>
      <c r="D443" s="79" t="s">
        <v>169</v>
      </c>
      <c r="E443" s="82" t="s">
        <v>332</v>
      </c>
      <c r="F443" s="79">
        <v>540</v>
      </c>
      <c r="G443" s="183">
        <v>150</v>
      </c>
    </row>
    <row r="444" spans="1:9" ht="21" x14ac:dyDescent="0.2">
      <c r="A444" s="109" t="s">
        <v>334</v>
      </c>
      <c r="B444" s="94" t="s">
        <v>335</v>
      </c>
      <c r="C444" s="92"/>
      <c r="D444" s="94"/>
      <c r="E444" s="94"/>
      <c r="F444" s="92"/>
      <c r="G444" s="190">
        <f>G445+G506+G517+G555+G624+G649+G667+G675+G718</f>
        <v>35574.199999999997</v>
      </c>
      <c r="I444" s="125"/>
    </row>
    <row r="445" spans="1:9" x14ac:dyDescent="0.2">
      <c r="A445" s="93" t="s">
        <v>290</v>
      </c>
      <c r="B445" s="94" t="s">
        <v>335</v>
      </c>
      <c r="C445" s="92" t="s">
        <v>112</v>
      </c>
      <c r="D445" s="94" t="s">
        <v>163</v>
      </c>
      <c r="E445" s="94" t="s">
        <v>164</v>
      </c>
      <c r="F445" s="92" t="s">
        <v>165</v>
      </c>
      <c r="G445" s="181">
        <f>G446+G469+G479+G484+G474</f>
        <v>20172.399999999998</v>
      </c>
    </row>
    <row r="446" spans="1:9" ht="34.5" customHeight="1" x14ac:dyDescent="0.2">
      <c r="A446" s="93" t="s">
        <v>336</v>
      </c>
      <c r="B446" s="94" t="s">
        <v>335</v>
      </c>
      <c r="C446" s="92" t="s">
        <v>112</v>
      </c>
      <c r="D446" s="94" t="s">
        <v>142</v>
      </c>
      <c r="E446" s="94"/>
      <c r="F446" s="92"/>
      <c r="G446" s="181">
        <f>G452+G447</f>
        <v>18865.899999999998</v>
      </c>
      <c r="H446" s="125"/>
      <c r="I446" s="118"/>
    </row>
    <row r="447" spans="1:9" x14ac:dyDescent="0.2">
      <c r="A447" s="105" t="s">
        <v>337</v>
      </c>
      <c r="B447" s="100" t="s">
        <v>335</v>
      </c>
      <c r="C447" s="79" t="s">
        <v>112</v>
      </c>
      <c r="D447" s="82" t="s">
        <v>142</v>
      </c>
      <c r="E447" s="82" t="s">
        <v>338</v>
      </c>
      <c r="F447" s="79" t="s">
        <v>165</v>
      </c>
      <c r="G447" s="183">
        <f>G448</f>
        <v>860.1</v>
      </c>
    </row>
    <row r="448" spans="1:9" ht="33.75" x14ac:dyDescent="0.2">
      <c r="A448" s="78" t="s">
        <v>125</v>
      </c>
      <c r="B448" s="82" t="s">
        <v>335</v>
      </c>
      <c r="C448" s="79" t="s">
        <v>112</v>
      </c>
      <c r="D448" s="82" t="s">
        <v>142</v>
      </c>
      <c r="E448" s="82" t="s">
        <v>339</v>
      </c>
      <c r="F448" s="79" t="s">
        <v>126</v>
      </c>
      <c r="G448" s="183">
        <f>SUM(G449)</f>
        <v>860.1</v>
      </c>
    </row>
    <row r="449" spans="1:9" x14ac:dyDescent="0.2">
      <c r="A449" s="78" t="s">
        <v>149</v>
      </c>
      <c r="B449" s="100" t="s">
        <v>335</v>
      </c>
      <c r="C449" s="79" t="s">
        <v>112</v>
      </c>
      <c r="D449" s="82" t="s">
        <v>142</v>
      </c>
      <c r="E449" s="82" t="s">
        <v>339</v>
      </c>
      <c r="F449" s="79" t="s">
        <v>212</v>
      </c>
      <c r="G449" s="183">
        <f>SUM(G450:G451)</f>
        <v>860.1</v>
      </c>
    </row>
    <row r="450" spans="1:9" x14ac:dyDescent="0.2">
      <c r="A450" s="105" t="s">
        <v>150</v>
      </c>
      <c r="B450" s="82" t="s">
        <v>335</v>
      </c>
      <c r="C450" s="79" t="s">
        <v>112</v>
      </c>
      <c r="D450" s="82" t="s">
        <v>142</v>
      </c>
      <c r="E450" s="82" t="s">
        <v>339</v>
      </c>
      <c r="F450" s="79" t="s">
        <v>213</v>
      </c>
      <c r="G450" s="183">
        <v>660.6</v>
      </c>
    </row>
    <row r="451" spans="1:9" ht="33.75" x14ac:dyDescent="0.2">
      <c r="A451" s="105" t="s">
        <v>151</v>
      </c>
      <c r="B451" s="82" t="s">
        <v>335</v>
      </c>
      <c r="C451" s="79" t="s">
        <v>112</v>
      </c>
      <c r="D451" s="82" t="s">
        <v>142</v>
      </c>
      <c r="E451" s="82" t="s">
        <v>339</v>
      </c>
      <c r="F451" s="79">
        <v>129</v>
      </c>
      <c r="G451" s="183">
        <v>199.5</v>
      </c>
    </row>
    <row r="452" spans="1:9" ht="22.5" x14ac:dyDescent="0.2">
      <c r="A452" s="78" t="s">
        <v>340</v>
      </c>
      <c r="B452" s="82" t="s">
        <v>335</v>
      </c>
      <c r="C452" s="79" t="s">
        <v>112</v>
      </c>
      <c r="D452" s="82" t="s">
        <v>142</v>
      </c>
      <c r="E452" s="82" t="s">
        <v>341</v>
      </c>
      <c r="F452" s="79" t="s">
        <v>165</v>
      </c>
      <c r="G452" s="183">
        <f>G453+G457+G460+G464</f>
        <v>18005.8</v>
      </c>
      <c r="I452" s="118"/>
    </row>
    <row r="453" spans="1:9" ht="33.75" x14ac:dyDescent="0.2">
      <c r="A453" s="78" t="s">
        <v>125</v>
      </c>
      <c r="B453" s="82" t="s">
        <v>335</v>
      </c>
      <c r="C453" s="79" t="s">
        <v>112</v>
      </c>
      <c r="D453" s="82" t="s">
        <v>142</v>
      </c>
      <c r="E453" s="82" t="s">
        <v>342</v>
      </c>
      <c r="F453" s="79" t="s">
        <v>126</v>
      </c>
      <c r="G453" s="183">
        <f>G454</f>
        <v>15228.7</v>
      </c>
    </row>
    <row r="454" spans="1:9" x14ac:dyDescent="0.2">
      <c r="A454" s="78" t="s">
        <v>149</v>
      </c>
      <c r="B454" s="100" t="s">
        <v>335</v>
      </c>
      <c r="C454" s="79" t="s">
        <v>112</v>
      </c>
      <c r="D454" s="82" t="s">
        <v>142</v>
      </c>
      <c r="E454" s="82" t="s">
        <v>342</v>
      </c>
      <c r="F454" s="79" t="s">
        <v>212</v>
      </c>
      <c r="G454" s="183">
        <f>G455+G456</f>
        <v>15228.7</v>
      </c>
    </row>
    <row r="455" spans="1:9" ht="14.25" customHeight="1" x14ac:dyDescent="0.2">
      <c r="A455" s="105" t="s">
        <v>150</v>
      </c>
      <c r="B455" s="82" t="s">
        <v>335</v>
      </c>
      <c r="C455" s="79" t="s">
        <v>112</v>
      </c>
      <c r="D455" s="82" t="s">
        <v>142</v>
      </c>
      <c r="E455" s="82" t="s">
        <v>342</v>
      </c>
      <c r="F455" s="79" t="s">
        <v>213</v>
      </c>
      <c r="G455" s="183">
        <f>7342.3+4354.1</f>
        <v>11696.400000000001</v>
      </c>
    </row>
    <row r="456" spans="1:9" ht="33.75" x14ac:dyDescent="0.2">
      <c r="A456" s="105" t="s">
        <v>151</v>
      </c>
      <c r="B456" s="82" t="s">
        <v>335</v>
      </c>
      <c r="C456" s="79" t="s">
        <v>112</v>
      </c>
      <c r="D456" s="82" t="s">
        <v>142</v>
      </c>
      <c r="E456" s="82" t="s">
        <v>342</v>
      </c>
      <c r="F456" s="79">
        <v>129</v>
      </c>
      <c r="G456" s="183">
        <f>2217.4+1314.9</f>
        <v>3532.3</v>
      </c>
    </row>
    <row r="457" spans="1:9" ht="33.75" x14ac:dyDescent="0.2">
      <c r="A457" s="78" t="s">
        <v>125</v>
      </c>
      <c r="B457" s="82" t="s">
        <v>335</v>
      </c>
      <c r="C457" s="79" t="s">
        <v>112</v>
      </c>
      <c r="D457" s="82" t="s">
        <v>142</v>
      </c>
      <c r="E457" s="82" t="s">
        <v>343</v>
      </c>
      <c r="F457" s="79">
        <v>100</v>
      </c>
      <c r="G457" s="183">
        <f>G458</f>
        <v>0</v>
      </c>
    </row>
    <row r="458" spans="1:9" x14ac:dyDescent="0.2">
      <c r="A458" s="78" t="s">
        <v>149</v>
      </c>
      <c r="B458" s="82" t="s">
        <v>335</v>
      </c>
      <c r="C458" s="79" t="s">
        <v>112</v>
      </c>
      <c r="D458" s="82" t="s">
        <v>142</v>
      </c>
      <c r="E458" s="82" t="s">
        <v>343</v>
      </c>
      <c r="F458" s="79">
        <v>120</v>
      </c>
      <c r="G458" s="183">
        <f>G459</f>
        <v>0</v>
      </c>
    </row>
    <row r="459" spans="1:9" ht="22.5" x14ac:dyDescent="0.2">
      <c r="A459" s="105" t="s">
        <v>264</v>
      </c>
      <c r="B459" s="82" t="s">
        <v>335</v>
      </c>
      <c r="C459" s="79" t="s">
        <v>112</v>
      </c>
      <c r="D459" s="82" t="s">
        <v>142</v>
      </c>
      <c r="E459" s="82" t="s">
        <v>343</v>
      </c>
      <c r="F459" s="79">
        <v>122</v>
      </c>
      <c r="G459" s="183">
        <v>0</v>
      </c>
    </row>
    <row r="460" spans="1:9" x14ac:dyDescent="0.2">
      <c r="A460" s="78" t="s">
        <v>507</v>
      </c>
      <c r="B460" s="82" t="s">
        <v>335</v>
      </c>
      <c r="C460" s="79" t="s">
        <v>112</v>
      </c>
      <c r="D460" s="82" t="s">
        <v>142</v>
      </c>
      <c r="E460" s="82" t="s">
        <v>343</v>
      </c>
      <c r="F460" s="79" t="s">
        <v>134</v>
      </c>
      <c r="G460" s="183">
        <f>G461</f>
        <v>2718.3</v>
      </c>
    </row>
    <row r="461" spans="1:9" ht="22.5" x14ac:dyDescent="0.2">
      <c r="A461" s="78" t="s">
        <v>135</v>
      </c>
      <c r="B461" s="100" t="s">
        <v>335</v>
      </c>
      <c r="C461" s="79" t="s">
        <v>112</v>
      </c>
      <c r="D461" s="82" t="s">
        <v>142</v>
      </c>
      <c r="E461" s="82" t="s">
        <v>343</v>
      </c>
      <c r="F461" s="79" t="s">
        <v>136</v>
      </c>
      <c r="G461" s="183">
        <f>G463+G462</f>
        <v>2718.3</v>
      </c>
    </row>
    <row r="462" spans="1:9" ht="22.5" x14ac:dyDescent="0.2">
      <c r="A462" s="106" t="s">
        <v>152</v>
      </c>
      <c r="B462" s="100" t="s">
        <v>335</v>
      </c>
      <c r="C462" s="79" t="s">
        <v>112</v>
      </c>
      <c r="D462" s="82" t="s">
        <v>142</v>
      </c>
      <c r="E462" s="82" t="s">
        <v>343</v>
      </c>
      <c r="F462" s="79">
        <v>242</v>
      </c>
      <c r="G462" s="183">
        <v>201</v>
      </c>
    </row>
    <row r="463" spans="1:9" x14ac:dyDescent="0.2">
      <c r="A463" s="106" t="s">
        <v>681</v>
      </c>
      <c r="B463" s="82" t="s">
        <v>335</v>
      </c>
      <c r="C463" s="79" t="s">
        <v>112</v>
      </c>
      <c r="D463" s="82" t="s">
        <v>142</v>
      </c>
      <c r="E463" s="82" t="s">
        <v>343</v>
      </c>
      <c r="F463" s="79" t="s">
        <v>138</v>
      </c>
      <c r="G463" s="183">
        <v>2517.3000000000002</v>
      </c>
    </row>
    <row r="464" spans="1:9" x14ac:dyDescent="0.2">
      <c r="A464" s="106" t="s">
        <v>153</v>
      </c>
      <c r="B464" s="100" t="s">
        <v>335</v>
      </c>
      <c r="C464" s="79" t="s">
        <v>112</v>
      </c>
      <c r="D464" s="82" t="s">
        <v>142</v>
      </c>
      <c r="E464" s="82" t="s">
        <v>343</v>
      </c>
      <c r="F464" s="79" t="s">
        <v>215</v>
      </c>
      <c r="G464" s="183">
        <f>G465</f>
        <v>58.8</v>
      </c>
    </row>
    <row r="465" spans="1:7" x14ac:dyDescent="0.2">
      <c r="A465" s="106" t="s">
        <v>154</v>
      </c>
      <c r="B465" s="82" t="s">
        <v>335</v>
      </c>
      <c r="C465" s="79" t="s">
        <v>112</v>
      </c>
      <c r="D465" s="82" t="s">
        <v>142</v>
      </c>
      <c r="E465" s="82" t="s">
        <v>343</v>
      </c>
      <c r="F465" s="79" t="s">
        <v>155</v>
      </c>
      <c r="G465" s="183">
        <f>G466+G467+G468</f>
        <v>58.8</v>
      </c>
    </row>
    <row r="466" spans="1:7" x14ac:dyDescent="0.2">
      <c r="A466" s="73" t="s">
        <v>156</v>
      </c>
      <c r="B466" s="100" t="s">
        <v>335</v>
      </c>
      <c r="C466" s="79" t="s">
        <v>112</v>
      </c>
      <c r="D466" s="82" t="s">
        <v>142</v>
      </c>
      <c r="E466" s="82" t="s">
        <v>343</v>
      </c>
      <c r="F466" s="79" t="s">
        <v>157</v>
      </c>
      <c r="G466" s="183">
        <v>52.8</v>
      </c>
    </row>
    <row r="467" spans="1:7" x14ac:dyDescent="0.2">
      <c r="A467" s="69" t="s">
        <v>216</v>
      </c>
      <c r="B467" s="100" t="s">
        <v>335</v>
      </c>
      <c r="C467" s="79" t="s">
        <v>112</v>
      </c>
      <c r="D467" s="82" t="s">
        <v>142</v>
      </c>
      <c r="E467" s="82" t="s">
        <v>343</v>
      </c>
      <c r="F467" s="79">
        <v>852</v>
      </c>
      <c r="G467" s="183">
        <v>6</v>
      </c>
    </row>
    <row r="468" spans="1:7" x14ac:dyDescent="0.2">
      <c r="A468" s="69" t="s">
        <v>469</v>
      </c>
      <c r="B468" s="100" t="s">
        <v>335</v>
      </c>
      <c r="C468" s="79" t="s">
        <v>112</v>
      </c>
      <c r="D468" s="82" t="s">
        <v>142</v>
      </c>
      <c r="E468" s="82" t="s">
        <v>343</v>
      </c>
      <c r="F468" s="79">
        <v>853</v>
      </c>
      <c r="G468" s="183">
        <v>0</v>
      </c>
    </row>
    <row r="469" spans="1:7" x14ac:dyDescent="0.2">
      <c r="A469" s="61" t="s">
        <v>472</v>
      </c>
      <c r="B469" s="139" t="s">
        <v>335</v>
      </c>
      <c r="C469" s="91" t="s">
        <v>112</v>
      </c>
      <c r="D469" s="89" t="s">
        <v>258</v>
      </c>
      <c r="E469" s="89"/>
      <c r="F469" s="91"/>
      <c r="G469" s="181">
        <f>G470</f>
        <v>24.6</v>
      </c>
    </row>
    <row r="470" spans="1:7" ht="33.75" x14ac:dyDescent="0.2">
      <c r="A470" s="241" t="s">
        <v>513</v>
      </c>
      <c r="B470" s="140" t="s">
        <v>335</v>
      </c>
      <c r="C470" s="67" t="s">
        <v>112</v>
      </c>
      <c r="D470" s="66" t="s">
        <v>258</v>
      </c>
      <c r="E470" s="66" t="s">
        <v>473</v>
      </c>
      <c r="F470" s="67"/>
      <c r="G470" s="183">
        <f>G471</f>
        <v>24.6</v>
      </c>
    </row>
    <row r="471" spans="1:7" x14ac:dyDescent="0.2">
      <c r="A471" s="78" t="s">
        <v>507</v>
      </c>
      <c r="B471" s="140" t="s">
        <v>335</v>
      </c>
      <c r="C471" s="67" t="s">
        <v>112</v>
      </c>
      <c r="D471" s="66" t="s">
        <v>258</v>
      </c>
      <c r="E471" s="66" t="s">
        <v>473</v>
      </c>
      <c r="F471" s="67" t="s">
        <v>134</v>
      </c>
      <c r="G471" s="183">
        <f>G472</f>
        <v>24.6</v>
      </c>
    </row>
    <row r="472" spans="1:7" ht="22.5" x14ac:dyDescent="0.2">
      <c r="A472" s="78" t="s">
        <v>135</v>
      </c>
      <c r="B472" s="141" t="s">
        <v>335</v>
      </c>
      <c r="C472" s="67" t="s">
        <v>112</v>
      </c>
      <c r="D472" s="66" t="s">
        <v>258</v>
      </c>
      <c r="E472" s="66" t="s">
        <v>473</v>
      </c>
      <c r="F472" s="67" t="s">
        <v>136</v>
      </c>
      <c r="G472" s="183">
        <f>G473</f>
        <v>24.6</v>
      </c>
    </row>
    <row r="473" spans="1:7" x14ac:dyDescent="0.2">
      <c r="A473" s="106" t="s">
        <v>681</v>
      </c>
      <c r="B473" s="140" t="s">
        <v>335</v>
      </c>
      <c r="C473" s="67" t="s">
        <v>112</v>
      </c>
      <c r="D473" s="66" t="s">
        <v>258</v>
      </c>
      <c r="E473" s="66" t="s">
        <v>473</v>
      </c>
      <c r="F473" s="67" t="s">
        <v>138</v>
      </c>
      <c r="G473" s="183">
        <v>24.6</v>
      </c>
    </row>
    <row r="474" spans="1:7" x14ac:dyDescent="0.2">
      <c r="A474" s="134" t="s">
        <v>765</v>
      </c>
      <c r="B474" s="94" t="s">
        <v>335</v>
      </c>
      <c r="C474" s="92" t="s">
        <v>112</v>
      </c>
      <c r="D474" s="94" t="s">
        <v>222</v>
      </c>
      <c r="E474" s="82"/>
      <c r="F474" s="67"/>
      <c r="G474" s="183">
        <f>G475</f>
        <v>499.2</v>
      </c>
    </row>
    <row r="475" spans="1:7" x14ac:dyDescent="0.2">
      <c r="A475" s="78" t="s">
        <v>507</v>
      </c>
      <c r="B475" s="82" t="s">
        <v>335</v>
      </c>
      <c r="C475" s="79" t="s">
        <v>112</v>
      </c>
      <c r="D475" s="82" t="s">
        <v>222</v>
      </c>
      <c r="E475" s="82" t="s">
        <v>823</v>
      </c>
      <c r="F475" s="67" t="s">
        <v>134</v>
      </c>
      <c r="G475" s="183">
        <f>G476</f>
        <v>499.2</v>
      </c>
    </row>
    <row r="476" spans="1:7" ht="22.5" x14ac:dyDescent="0.2">
      <c r="A476" s="78" t="s">
        <v>135</v>
      </c>
      <c r="B476" s="82" t="s">
        <v>335</v>
      </c>
      <c r="C476" s="79" t="s">
        <v>112</v>
      </c>
      <c r="D476" s="82" t="s">
        <v>222</v>
      </c>
      <c r="E476" s="82" t="s">
        <v>823</v>
      </c>
      <c r="F476" s="67" t="s">
        <v>136</v>
      </c>
      <c r="G476" s="183">
        <f>G478+G477</f>
        <v>499.2</v>
      </c>
    </row>
    <row r="477" spans="1:7" ht="22.5" x14ac:dyDescent="0.2">
      <c r="A477" s="106" t="s">
        <v>152</v>
      </c>
      <c r="B477" s="82" t="s">
        <v>335</v>
      </c>
      <c r="C477" s="79" t="s">
        <v>112</v>
      </c>
      <c r="D477" s="82" t="s">
        <v>222</v>
      </c>
      <c r="E477" s="82" t="s">
        <v>823</v>
      </c>
      <c r="F477" s="67">
        <v>242</v>
      </c>
      <c r="G477" s="183">
        <v>15</v>
      </c>
    </row>
    <row r="478" spans="1:7" x14ac:dyDescent="0.2">
      <c r="A478" s="106" t="s">
        <v>681</v>
      </c>
      <c r="B478" s="82" t="s">
        <v>335</v>
      </c>
      <c r="C478" s="79" t="s">
        <v>112</v>
      </c>
      <c r="D478" s="82" t="s">
        <v>222</v>
      </c>
      <c r="E478" s="82" t="s">
        <v>823</v>
      </c>
      <c r="F478" s="67" t="s">
        <v>138</v>
      </c>
      <c r="G478" s="183">
        <v>484.2</v>
      </c>
    </row>
    <row r="479" spans="1:7" x14ac:dyDescent="0.2">
      <c r="A479" s="134" t="s">
        <v>510</v>
      </c>
      <c r="B479" s="94" t="s">
        <v>335</v>
      </c>
      <c r="C479" s="92" t="s">
        <v>112</v>
      </c>
      <c r="D479" s="94" t="s">
        <v>414</v>
      </c>
      <c r="E479" s="82"/>
      <c r="F479" s="67"/>
      <c r="G479" s="183">
        <f>G480</f>
        <v>200</v>
      </c>
    </row>
    <row r="480" spans="1:7" x14ac:dyDescent="0.2">
      <c r="A480" s="69" t="s">
        <v>523</v>
      </c>
      <c r="B480" s="140" t="s">
        <v>335</v>
      </c>
      <c r="C480" s="67" t="s">
        <v>112</v>
      </c>
      <c r="D480" s="66" t="s">
        <v>414</v>
      </c>
      <c r="E480" s="82" t="s">
        <v>522</v>
      </c>
      <c r="F480" s="67"/>
      <c r="G480" s="183">
        <f>G481</f>
        <v>200</v>
      </c>
    </row>
    <row r="481" spans="1:7" x14ac:dyDescent="0.2">
      <c r="A481" s="78" t="s">
        <v>507</v>
      </c>
      <c r="B481" s="140" t="s">
        <v>335</v>
      </c>
      <c r="C481" s="67" t="s">
        <v>112</v>
      </c>
      <c r="D481" s="66" t="s">
        <v>414</v>
      </c>
      <c r="E481" s="82" t="s">
        <v>522</v>
      </c>
      <c r="F481" s="79">
        <v>800</v>
      </c>
      <c r="G481" s="183">
        <f>G482</f>
        <v>200</v>
      </c>
    </row>
    <row r="482" spans="1:7" ht="22.5" x14ac:dyDescent="0.2">
      <c r="A482" s="78" t="s">
        <v>135</v>
      </c>
      <c r="B482" s="140" t="s">
        <v>335</v>
      </c>
      <c r="C482" s="67" t="s">
        <v>112</v>
      </c>
      <c r="D482" s="66" t="s">
        <v>414</v>
      </c>
      <c r="E482" s="82" t="s">
        <v>522</v>
      </c>
      <c r="F482" s="79">
        <v>800</v>
      </c>
      <c r="G482" s="183">
        <f>G483</f>
        <v>200</v>
      </c>
    </row>
    <row r="483" spans="1:7" ht="22.5" x14ac:dyDescent="0.2">
      <c r="A483" s="106" t="s">
        <v>137</v>
      </c>
      <c r="B483" s="140" t="s">
        <v>335</v>
      </c>
      <c r="C483" s="67" t="s">
        <v>112</v>
      </c>
      <c r="D483" s="66" t="s">
        <v>414</v>
      </c>
      <c r="E483" s="82" t="s">
        <v>522</v>
      </c>
      <c r="F483" s="67">
        <v>870</v>
      </c>
      <c r="G483" s="183">
        <v>200</v>
      </c>
    </row>
    <row r="484" spans="1:7" x14ac:dyDescent="0.2">
      <c r="A484" s="93" t="s">
        <v>299</v>
      </c>
      <c r="B484" s="94" t="s">
        <v>335</v>
      </c>
      <c r="C484" s="92" t="s">
        <v>112</v>
      </c>
      <c r="D484" s="94" t="s">
        <v>300</v>
      </c>
      <c r="E484" s="94"/>
      <c r="F484" s="92"/>
      <c r="G484" s="181">
        <f>G494+G498+G485+G490</f>
        <v>582.70000000000005</v>
      </c>
    </row>
    <row r="485" spans="1:7" ht="22.5" x14ac:dyDescent="0.2">
      <c r="A485" s="78" t="s">
        <v>723</v>
      </c>
      <c r="B485" s="82" t="s">
        <v>335</v>
      </c>
      <c r="C485" s="79" t="s">
        <v>112</v>
      </c>
      <c r="D485" s="82" t="s">
        <v>300</v>
      </c>
      <c r="E485" s="82" t="s">
        <v>344</v>
      </c>
      <c r="F485" s="79"/>
      <c r="G485" s="183">
        <f>G486</f>
        <v>40</v>
      </c>
    </row>
    <row r="486" spans="1:7" ht="22.5" x14ac:dyDescent="0.2">
      <c r="A486" s="78" t="s">
        <v>345</v>
      </c>
      <c r="B486" s="82" t="s">
        <v>335</v>
      </c>
      <c r="C486" s="79" t="s">
        <v>112</v>
      </c>
      <c r="D486" s="82" t="s">
        <v>300</v>
      </c>
      <c r="E486" s="82" t="s">
        <v>346</v>
      </c>
      <c r="F486" s="79"/>
      <c r="G486" s="183">
        <f>G487</f>
        <v>40</v>
      </c>
    </row>
    <row r="487" spans="1:7" x14ac:dyDescent="0.2">
      <c r="A487" s="78" t="s">
        <v>507</v>
      </c>
      <c r="B487" s="82" t="s">
        <v>335</v>
      </c>
      <c r="C487" s="79" t="s">
        <v>112</v>
      </c>
      <c r="D487" s="82" t="s">
        <v>300</v>
      </c>
      <c r="E487" s="82" t="s">
        <v>346</v>
      </c>
      <c r="F487" s="79" t="s">
        <v>134</v>
      </c>
      <c r="G487" s="183">
        <f>G488</f>
        <v>40</v>
      </c>
    </row>
    <row r="488" spans="1:7" ht="22.5" x14ac:dyDescent="0.2">
      <c r="A488" s="78" t="s">
        <v>135</v>
      </c>
      <c r="B488" s="82" t="s">
        <v>335</v>
      </c>
      <c r="C488" s="79" t="s">
        <v>112</v>
      </c>
      <c r="D488" s="82" t="s">
        <v>300</v>
      </c>
      <c r="E488" s="82" t="s">
        <v>346</v>
      </c>
      <c r="F488" s="79" t="s">
        <v>136</v>
      </c>
      <c r="G488" s="183">
        <f>G489</f>
        <v>40</v>
      </c>
    </row>
    <row r="489" spans="1:7" x14ac:dyDescent="0.2">
      <c r="A489" s="106" t="s">
        <v>681</v>
      </c>
      <c r="B489" s="82" t="s">
        <v>335</v>
      </c>
      <c r="C489" s="79" t="s">
        <v>112</v>
      </c>
      <c r="D489" s="82" t="s">
        <v>300</v>
      </c>
      <c r="E489" s="82" t="s">
        <v>346</v>
      </c>
      <c r="F489" s="79" t="s">
        <v>138</v>
      </c>
      <c r="G489" s="183">
        <v>40</v>
      </c>
    </row>
    <row r="490" spans="1:7" x14ac:dyDescent="0.2">
      <c r="A490" s="83" t="s">
        <v>347</v>
      </c>
      <c r="B490" s="82" t="s">
        <v>335</v>
      </c>
      <c r="C490" s="79" t="s">
        <v>112</v>
      </c>
      <c r="D490" s="82" t="s">
        <v>300</v>
      </c>
      <c r="E490" s="82" t="s">
        <v>348</v>
      </c>
      <c r="F490" s="79"/>
      <c r="G490" s="183">
        <f>G491</f>
        <v>100</v>
      </c>
    </row>
    <row r="491" spans="1:7" x14ac:dyDescent="0.2">
      <c r="A491" s="106" t="s">
        <v>153</v>
      </c>
      <c r="B491" s="100" t="s">
        <v>335</v>
      </c>
      <c r="C491" s="79" t="s">
        <v>112</v>
      </c>
      <c r="D491" s="82" t="s">
        <v>300</v>
      </c>
      <c r="E491" s="82" t="s">
        <v>348</v>
      </c>
      <c r="F491" s="79" t="s">
        <v>215</v>
      </c>
      <c r="G491" s="183">
        <f>G492</f>
        <v>100</v>
      </c>
    </row>
    <row r="492" spans="1:7" x14ac:dyDescent="0.2">
      <c r="A492" s="106" t="s">
        <v>154</v>
      </c>
      <c r="B492" s="82" t="s">
        <v>335</v>
      </c>
      <c r="C492" s="79" t="s">
        <v>112</v>
      </c>
      <c r="D492" s="82" t="s">
        <v>300</v>
      </c>
      <c r="E492" s="82" t="s">
        <v>348</v>
      </c>
      <c r="F492" s="79" t="s">
        <v>155</v>
      </c>
      <c r="G492" s="183">
        <f>G493</f>
        <v>100</v>
      </c>
    </row>
    <row r="493" spans="1:7" x14ac:dyDescent="0.2">
      <c r="A493" s="69" t="s">
        <v>469</v>
      </c>
      <c r="B493" s="100" t="s">
        <v>335</v>
      </c>
      <c r="C493" s="79" t="s">
        <v>112</v>
      </c>
      <c r="D493" s="82" t="s">
        <v>300</v>
      </c>
      <c r="E493" s="82" t="s">
        <v>348</v>
      </c>
      <c r="F493" s="79">
        <v>853</v>
      </c>
      <c r="G493" s="183">
        <v>100</v>
      </c>
    </row>
    <row r="494" spans="1:7" ht="22.5" x14ac:dyDescent="0.2">
      <c r="A494" s="105" t="s">
        <v>74</v>
      </c>
      <c r="B494" s="82" t="s">
        <v>335</v>
      </c>
      <c r="C494" s="79" t="s">
        <v>112</v>
      </c>
      <c r="D494" s="82" t="s">
        <v>300</v>
      </c>
      <c r="E494" s="82" t="s">
        <v>302</v>
      </c>
      <c r="F494" s="79"/>
      <c r="G494" s="183">
        <f>G496</f>
        <v>1</v>
      </c>
    </row>
    <row r="495" spans="1:7" x14ac:dyDescent="0.2">
      <c r="A495" s="78" t="s">
        <v>507</v>
      </c>
      <c r="B495" s="82" t="s">
        <v>335</v>
      </c>
      <c r="C495" s="79" t="s">
        <v>112</v>
      </c>
      <c r="D495" s="82" t="s">
        <v>300</v>
      </c>
      <c r="E495" s="82" t="s">
        <v>302</v>
      </c>
      <c r="F495" s="79">
        <v>200</v>
      </c>
      <c r="G495" s="183">
        <f>G496</f>
        <v>1</v>
      </c>
    </row>
    <row r="496" spans="1:7" ht="22.5" x14ac:dyDescent="0.2">
      <c r="A496" s="78" t="s">
        <v>135</v>
      </c>
      <c r="B496" s="82" t="s">
        <v>335</v>
      </c>
      <c r="C496" s="79" t="s">
        <v>112</v>
      </c>
      <c r="D496" s="82" t="s">
        <v>300</v>
      </c>
      <c r="E496" s="82" t="s">
        <v>302</v>
      </c>
      <c r="F496" s="79">
        <v>240</v>
      </c>
      <c r="G496" s="183">
        <f>G497</f>
        <v>1</v>
      </c>
    </row>
    <row r="497" spans="1:12" x14ac:dyDescent="0.2">
      <c r="A497" s="106" t="s">
        <v>681</v>
      </c>
      <c r="B497" s="82" t="s">
        <v>335</v>
      </c>
      <c r="C497" s="79" t="s">
        <v>112</v>
      </c>
      <c r="D497" s="82" t="s">
        <v>300</v>
      </c>
      <c r="E497" s="82" t="s">
        <v>302</v>
      </c>
      <c r="F497" s="79">
        <v>244</v>
      </c>
      <c r="G497" s="183">
        <v>1</v>
      </c>
    </row>
    <row r="498" spans="1:12" ht="33.75" x14ac:dyDescent="0.2">
      <c r="A498" s="242" t="s">
        <v>516</v>
      </c>
      <c r="B498" s="99" t="s">
        <v>335</v>
      </c>
      <c r="C498" s="97" t="s">
        <v>112</v>
      </c>
      <c r="D498" s="99" t="s">
        <v>300</v>
      </c>
      <c r="E498" s="99" t="s">
        <v>349</v>
      </c>
      <c r="F498" s="97" t="s">
        <v>165</v>
      </c>
      <c r="G498" s="182">
        <f>G499+G504</f>
        <v>441.7</v>
      </c>
    </row>
    <row r="499" spans="1:12" ht="33.75" x14ac:dyDescent="0.2">
      <c r="A499" s="78" t="s">
        <v>125</v>
      </c>
      <c r="B499" s="82" t="s">
        <v>335</v>
      </c>
      <c r="C499" s="79" t="s">
        <v>112</v>
      </c>
      <c r="D499" s="82" t="s">
        <v>300</v>
      </c>
      <c r="E499" s="82" t="s">
        <v>349</v>
      </c>
      <c r="F499" s="79" t="s">
        <v>126</v>
      </c>
      <c r="G499" s="183">
        <f>G500</f>
        <v>402.3</v>
      </c>
    </row>
    <row r="500" spans="1:12" x14ac:dyDescent="0.2">
      <c r="A500" s="78" t="s">
        <v>149</v>
      </c>
      <c r="B500" s="82" t="s">
        <v>335</v>
      </c>
      <c r="C500" s="79" t="s">
        <v>112</v>
      </c>
      <c r="D500" s="82" t="s">
        <v>300</v>
      </c>
      <c r="E500" s="82" t="s">
        <v>349</v>
      </c>
      <c r="F500" s="79" t="s">
        <v>212</v>
      </c>
      <c r="G500" s="183">
        <f>G501+G502</f>
        <v>402.3</v>
      </c>
    </row>
    <row r="501" spans="1:12" s="59" customFormat="1" ht="11.25" x14ac:dyDescent="0.2">
      <c r="A501" s="105" t="s">
        <v>150</v>
      </c>
      <c r="B501" s="82" t="s">
        <v>335</v>
      </c>
      <c r="C501" s="79" t="s">
        <v>112</v>
      </c>
      <c r="D501" s="82" t="s">
        <v>300</v>
      </c>
      <c r="E501" s="82" t="s">
        <v>349</v>
      </c>
      <c r="F501" s="79" t="s">
        <v>213</v>
      </c>
      <c r="G501" s="183">
        <v>309</v>
      </c>
      <c r="H501" s="58"/>
      <c r="I501" s="57"/>
      <c r="J501" s="57"/>
      <c r="K501" s="64"/>
      <c r="L501" s="84"/>
    </row>
    <row r="502" spans="1:12" s="59" customFormat="1" ht="33.75" x14ac:dyDescent="0.2">
      <c r="A502" s="105" t="s">
        <v>151</v>
      </c>
      <c r="B502" s="82" t="s">
        <v>335</v>
      </c>
      <c r="C502" s="79" t="s">
        <v>112</v>
      </c>
      <c r="D502" s="82" t="s">
        <v>300</v>
      </c>
      <c r="E502" s="82" t="s">
        <v>349</v>
      </c>
      <c r="F502" s="79">
        <v>129</v>
      </c>
      <c r="G502" s="183">
        <v>93.3</v>
      </c>
      <c r="H502" s="58"/>
      <c r="I502" s="57"/>
      <c r="J502" s="57"/>
      <c r="K502" s="64"/>
      <c r="L502" s="84"/>
    </row>
    <row r="503" spans="1:12" s="59" customFormat="1" ht="11.25" x14ac:dyDescent="0.2">
      <c r="A503" s="78" t="s">
        <v>507</v>
      </c>
      <c r="B503" s="82" t="s">
        <v>335</v>
      </c>
      <c r="C503" s="79" t="s">
        <v>112</v>
      </c>
      <c r="D503" s="82" t="s">
        <v>300</v>
      </c>
      <c r="E503" s="82" t="s">
        <v>349</v>
      </c>
      <c r="F503" s="79">
        <v>200</v>
      </c>
      <c r="G503" s="183">
        <f>G504</f>
        <v>39.4</v>
      </c>
      <c r="H503" s="58"/>
      <c r="I503" s="57"/>
      <c r="J503" s="57"/>
      <c r="K503" s="64"/>
      <c r="L503" s="84"/>
    </row>
    <row r="504" spans="1:12" ht="22.5" x14ac:dyDescent="0.2">
      <c r="A504" s="78" t="s">
        <v>135</v>
      </c>
      <c r="B504" s="82" t="s">
        <v>335</v>
      </c>
      <c r="C504" s="79" t="s">
        <v>112</v>
      </c>
      <c r="D504" s="82" t="s">
        <v>300</v>
      </c>
      <c r="E504" s="82" t="s">
        <v>349</v>
      </c>
      <c r="F504" s="79" t="s">
        <v>136</v>
      </c>
      <c r="G504" s="183">
        <f>G505</f>
        <v>39.4</v>
      </c>
      <c r="H504" s="58"/>
      <c r="I504" s="57"/>
      <c r="J504" s="57"/>
      <c r="K504" s="64"/>
      <c r="L504" s="85"/>
    </row>
    <row r="505" spans="1:12" x14ac:dyDescent="0.2">
      <c r="A505" s="106" t="s">
        <v>681</v>
      </c>
      <c r="B505" s="82" t="s">
        <v>335</v>
      </c>
      <c r="C505" s="79" t="s">
        <v>112</v>
      </c>
      <c r="D505" s="82" t="s">
        <v>300</v>
      </c>
      <c r="E505" s="82" t="s">
        <v>349</v>
      </c>
      <c r="F505" s="79" t="s">
        <v>138</v>
      </c>
      <c r="G505" s="183">
        <v>39.4</v>
      </c>
    </row>
    <row r="506" spans="1:12" x14ac:dyDescent="0.2">
      <c r="A506" s="93" t="s">
        <v>305</v>
      </c>
      <c r="B506" s="94" t="s">
        <v>335</v>
      </c>
      <c r="C506" s="94" t="s">
        <v>233</v>
      </c>
      <c r="D506" s="94"/>
      <c r="E506" s="94"/>
      <c r="F506" s="92"/>
      <c r="G506" s="181">
        <f>G507</f>
        <v>474.9</v>
      </c>
    </row>
    <row r="507" spans="1:12" x14ac:dyDescent="0.2">
      <c r="A507" s="93" t="s">
        <v>306</v>
      </c>
      <c r="B507" s="94" t="s">
        <v>335</v>
      </c>
      <c r="C507" s="94" t="s">
        <v>233</v>
      </c>
      <c r="D507" s="94" t="s">
        <v>169</v>
      </c>
      <c r="E507" s="94"/>
      <c r="F507" s="82"/>
      <c r="G507" s="181">
        <f>G508</f>
        <v>474.9</v>
      </c>
    </row>
    <row r="508" spans="1:12" x14ac:dyDescent="0.2">
      <c r="A508" s="78" t="s">
        <v>139</v>
      </c>
      <c r="B508" s="82" t="s">
        <v>335</v>
      </c>
      <c r="C508" s="82" t="s">
        <v>233</v>
      </c>
      <c r="D508" s="82" t="s">
        <v>169</v>
      </c>
      <c r="E508" s="111" t="s">
        <v>301</v>
      </c>
      <c r="F508" s="79"/>
      <c r="G508" s="183">
        <f>G509</f>
        <v>474.9</v>
      </c>
    </row>
    <row r="509" spans="1:12" ht="45" x14ac:dyDescent="0.2">
      <c r="A509" s="104" t="s">
        <v>350</v>
      </c>
      <c r="B509" s="99" t="s">
        <v>335</v>
      </c>
      <c r="C509" s="99" t="s">
        <v>233</v>
      </c>
      <c r="D509" s="99" t="s">
        <v>169</v>
      </c>
      <c r="E509" s="99" t="s">
        <v>307</v>
      </c>
      <c r="F509" s="97"/>
      <c r="G509" s="182">
        <f>G510+G514</f>
        <v>474.9</v>
      </c>
    </row>
    <row r="510" spans="1:12" s="59" customFormat="1" ht="33.75" x14ac:dyDescent="0.2">
      <c r="A510" s="78" t="s">
        <v>125</v>
      </c>
      <c r="B510" s="82" t="s">
        <v>335</v>
      </c>
      <c r="C510" s="82" t="s">
        <v>233</v>
      </c>
      <c r="D510" s="82" t="s">
        <v>169</v>
      </c>
      <c r="E510" s="82" t="s">
        <v>307</v>
      </c>
      <c r="F510" s="79" t="s">
        <v>126</v>
      </c>
      <c r="G510" s="183">
        <f>G511</f>
        <v>372.8</v>
      </c>
      <c r="H510" s="84"/>
      <c r="I510" s="84"/>
      <c r="J510" s="84"/>
    </row>
    <row r="511" spans="1:12" s="59" customFormat="1" ht="11.25" x14ac:dyDescent="0.2">
      <c r="A511" s="78" t="s">
        <v>127</v>
      </c>
      <c r="B511" s="82" t="s">
        <v>335</v>
      </c>
      <c r="C511" s="82" t="s">
        <v>233</v>
      </c>
      <c r="D511" s="82" t="s">
        <v>169</v>
      </c>
      <c r="E511" s="82" t="s">
        <v>307</v>
      </c>
      <c r="F511" s="79">
        <v>110</v>
      </c>
      <c r="G511" s="183">
        <f>G512+G513</f>
        <v>372.8</v>
      </c>
      <c r="H511" s="84"/>
      <c r="I511" s="84"/>
      <c r="J511" s="84"/>
    </row>
    <row r="512" spans="1:12" x14ac:dyDescent="0.2">
      <c r="A512" s="78" t="s">
        <v>128</v>
      </c>
      <c r="B512" s="82" t="s">
        <v>335</v>
      </c>
      <c r="C512" s="82" t="s">
        <v>233</v>
      </c>
      <c r="D512" s="82" t="s">
        <v>169</v>
      </c>
      <c r="E512" s="82" t="s">
        <v>307</v>
      </c>
      <c r="F512" s="79">
        <v>111</v>
      </c>
      <c r="G512" s="183">
        <v>286.3</v>
      </c>
    </row>
    <row r="513" spans="1:10" ht="22.5" x14ac:dyDescent="0.2">
      <c r="A513" s="105" t="s">
        <v>129</v>
      </c>
      <c r="B513" s="82" t="s">
        <v>335</v>
      </c>
      <c r="C513" s="82" t="s">
        <v>233</v>
      </c>
      <c r="D513" s="82" t="s">
        <v>169</v>
      </c>
      <c r="E513" s="82" t="s">
        <v>307</v>
      </c>
      <c r="F513" s="79">
        <v>119</v>
      </c>
      <c r="G513" s="183">
        <v>86.5</v>
      </c>
    </row>
    <row r="514" spans="1:10" x14ac:dyDescent="0.2">
      <c r="A514" s="78" t="s">
        <v>507</v>
      </c>
      <c r="B514" s="82" t="s">
        <v>335</v>
      </c>
      <c r="C514" s="82" t="s">
        <v>233</v>
      </c>
      <c r="D514" s="82" t="s">
        <v>169</v>
      </c>
      <c r="E514" s="82" t="s">
        <v>307</v>
      </c>
      <c r="F514" s="79">
        <v>200</v>
      </c>
      <c r="G514" s="183">
        <f>G515</f>
        <v>102.1</v>
      </c>
    </row>
    <row r="515" spans="1:10" s="59" customFormat="1" ht="22.5" x14ac:dyDescent="0.2">
      <c r="A515" s="78" t="s">
        <v>135</v>
      </c>
      <c r="B515" s="82" t="s">
        <v>335</v>
      </c>
      <c r="C515" s="82" t="s">
        <v>233</v>
      </c>
      <c r="D515" s="82" t="s">
        <v>169</v>
      </c>
      <c r="E515" s="82" t="s">
        <v>307</v>
      </c>
      <c r="F515" s="79" t="s">
        <v>136</v>
      </c>
      <c r="G515" s="183">
        <f>G516</f>
        <v>102.1</v>
      </c>
      <c r="H515" s="84"/>
      <c r="I515" s="84"/>
      <c r="J515" s="84"/>
    </row>
    <row r="516" spans="1:10" x14ac:dyDescent="0.2">
      <c r="A516" s="106" t="s">
        <v>681</v>
      </c>
      <c r="B516" s="82" t="s">
        <v>335</v>
      </c>
      <c r="C516" s="82" t="s">
        <v>233</v>
      </c>
      <c r="D516" s="82" t="s">
        <v>169</v>
      </c>
      <c r="E516" s="82" t="s">
        <v>307</v>
      </c>
      <c r="F516" s="79" t="s">
        <v>138</v>
      </c>
      <c r="G516" s="183">
        <v>102.1</v>
      </c>
    </row>
    <row r="517" spans="1:10" ht="21" x14ac:dyDescent="0.2">
      <c r="A517" s="93" t="s">
        <v>351</v>
      </c>
      <c r="B517" s="101" t="s">
        <v>335</v>
      </c>
      <c r="C517" s="92" t="s">
        <v>169</v>
      </c>
      <c r="D517" s="94" t="s">
        <v>163</v>
      </c>
      <c r="E517" s="94" t="s">
        <v>164</v>
      </c>
      <c r="F517" s="92" t="s">
        <v>165</v>
      </c>
      <c r="G517" s="181">
        <f>G518+G545</f>
        <v>2107.3999999999996</v>
      </c>
    </row>
    <row r="518" spans="1:10" ht="21" x14ac:dyDescent="0.2">
      <c r="A518" s="93" t="s">
        <v>352</v>
      </c>
      <c r="B518" s="101" t="s">
        <v>335</v>
      </c>
      <c r="C518" s="92" t="s">
        <v>169</v>
      </c>
      <c r="D518" s="94" t="s">
        <v>238</v>
      </c>
      <c r="E518" s="94"/>
      <c r="F518" s="92"/>
      <c r="G518" s="181">
        <f>G519+G528</f>
        <v>1877.3999999999999</v>
      </c>
    </row>
    <row r="519" spans="1:10" x14ac:dyDescent="0.2">
      <c r="A519" s="105" t="s">
        <v>353</v>
      </c>
      <c r="B519" s="82" t="s">
        <v>335</v>
      </c>
      <c r="C519" s="79" t="s">
        <v>169</v>
      </c>
      <c r="D519" s="82" t="s">
        <v>238</v>
      </c>
      <c r="E519" s="82" t="s">
        <v>354</v>
      </c>
      <c r="F519" s="79"/>
      <c r="G519" s="183">
        <f>G520+G524</f>
        <v>1588.1999999999998</v>
      </c>
    </row>
    <row r="520" spans="1:10" ht="33.75" x14ac:dyDescent="0.2">
      <c r="A520" s="78" t="s">
        <v>125</v>
      </c>
      <c r="B520" s="82" t="s">
        <v>335</v>
      </c>
      <c r="C520" s="79" t="s">
        <v>169</v>
      </c>
      <c r="D520" s="82" t="s">
        <v>238</v>
      </c>
      <c r="E520" s="82" t="s">
        <v>354</v>
      </c>
      <c r="F520" s="79" t="s">
        <v>126</v>
      </c>
      <c r="G520" s="183">
        <f>G521</f>
        <v>1507.1999999999998</v>
      </c>
    </row>
    <row r="521" spans="1:10" s="59" customFormat="1" ht="11.25" x14ac:dyDescent="0.2">
      <c r="A521" s="78" t="s">
        <v>127</v>
      </c>
      <c r="B521" s="82" t="s">
        <v>335</v>
      </c>
      <c r="C521" s="79" t="s">
        <v>169</v>
      </c>
      <c r="D521" s="82" t="s">
        <v>238</v>
      </c>
      <c r="E521" s="82" t="s">
        <v>354</v>
      </c>
      <c r="F521" s="79">
        <v>110</v>
      </c>
      <c r="G521" s="183">
        <f>G522+G523</f>
        <v>1507.1999999999998</v>
      </c>
      <c r="H521" s="84"/>
      <c r="I521" s="84"/>
      <c r="J521" s="84"/>
    </row>
    <row r="522" spans="1:10" s="59" customFormat="1" ht="11.25" x14ac:dyDescent="0.2">
      <c r="A522" s="78" t="s">
        <v>128</v>
      </c>
      <c r="B522" s="82" t="s">
        <v>335</v>
      </c>
      <c r="C522" s="79" t="s">
        <v>169</v>
      </c>
      <c r="D522" s="82" t="s">
        <v>238</v>
      </c>
      <c r="E522" s="82" t="s">
        <v>354</v>
      </c>
      <c r="F522" s="79">
        <v>111</v>
      </c>
      <c r="G522" s="183">
        <v>1157.5999999999999</v>
      </c>
      <c r="H522" s="84"/>
      <c r="I522" s="84"/>
      <c r="J522" s="84"/>
    </row>
    <row r="523" spans="1:10" s="59" customFormat="1" ht="36" customHeight="1" x14ac:dyDescent="0.2">
      <c r="A523" s="105" t="s">
        <v>129</v>
      </c>
      <c r="B523" s="82" t="s">
        <v>335</v>
      </c>
      <c r="C523" s="79" t="s">
        <v>169</v>
      </c>
      <c r="D523" s="82" t="s">
        <v>238</v>
      </c>
      <c r="E523" s="82" t="s">
        <v>354</v>
      </c>
      <c r="F523" s="79">
        <v>119</v>
      </c>
      <c r="G523" s="183">
        <v>349.6</v>
      </c>
      <c r="H523" s="84"/>
      <c r="I523" s="84"/>
      <c r="J523" s="84"/>
    </row>
    <row r="524" spans="1:10" s="59" customFormat="1" ht="11.25" x14ac:dyDescent="0.2">
      <c r="A524" s="78" t="s">
        <v>507</v>
      </c>
      <c r="B524" s="82" t="s">
        <v>335</v>
      </c>
      <c r="C524" s="79" t="s">
        <v>169</v>
      </c>
      <c r="D524" s="82" t="s">
        <v>238</v>
      </c>
      <c r="E524" s="82" t="s">
        <v>354</v>
      </c>
      <c r="F524" s="79">
        <v>200</v>
      </c>
      <c r="G524" s="183">
        <f>G525</f>
        <v>81</v>
      </c>
      <c r="H524" s="84"/>
      <c r="I524" s="84"/>
      <c r="J524" s="84"/>
    </row>
    <row r="525" spans="1:10" s="59" customFormat="1" ht="22.5" x14ac:dyDescent="0.2">
      <c r="A525" s="78" t="s">
        <v>135</v>
      </c>
      <c r="B525" s="82" t="s">
        <v>335</v>
      </c>
      <c r="C525" s="79" t="s">
        <v>169</v>
      </c>
      <c r="D525" s="82" t="s">
        <v>238</v>
      </c>
      <c r="E525" s="82" t="s">
        <v>354</v>
      </c>
      <c r="F525" s="79">
        <v>240</v>
      </c>
      <c r="G525" s="183">
        <f>G526+G527</f>
        <v>81</v>
      </c>
      <c r="H525" s="84"/>
      <c r="I525" s="84"/>
      <c r="J525" s="84"/>
    </row>
    <row r="526" spans="1:10" s="59" customFormat="1" ht="22.5" x14ac:dyDescent="0.2">
      <c r="A526" s="106" t="s">
        <v>152</v>
      </c>
      <c r="B526" s="82" t="s">
        <v>335</v>
      </c>
      <c r="C526" s="79" t="s">
        <v>169</v>
      </c>
      <c r="D526" s="82" t="s">
        <v>238</v>
      </c>
      <c r="E526" s="82" t="s">
        <v>354</v>
      </c>
      <c r="F526" s="79">
        <v>242</v>
      </c>
      <c r="G526" s="183">
        <v>81</v>
      </c>
      <c r="H526" s="84"/>
      <c r="I526" s="84"/>
      <c r="J526" s="84"/>
    </row>
    <row r="527" spans="1:10" s="59" customFormat="1" ht="11.25" x14ac:dyDescent="0.2">
      <c r="A527" s="106" t="s">
        <v>681</v>
      </c>
      <c r="B527" s="82" t="s">
        <v>335</v>
      </c>
      <c r="C527" s="79" t="s">
        <v>169</v>
      </c>
      <c r="D527" s="82" t="s">
        <v>238</v>
      </c>
      <c r="E527" s="82" t="s">
        <v>354</v>
      </c>
      <c r="F527" s="79">
        <v>244</v>
      </c>
      <c r="G527" s="183">
        <v>0</v>
      </c>
      <c r="H527" s="84"/>
      <c r="I527" s="84"/>
      <c r="J527" s="84"/>
    </row>
    <row r="528" spans="1:10" s="59" customFormat="1" ht="33.75" x14ac:dyDescent="0.2">
      <c r="A528" s="105" t="s">
        <v>702</v>
      </c>
      <c r="B528" s="82" t="s">
        <v>335</v>
      </c>
      <c r="C528" s="79" t="s">
        <v>169</v>
      </c>
      <c r="D528" s="82" t="s">
        <v>238</v>
      </c>
      <c r="E528" s="82" t="s">
        <v>355</v>
      </c>
      <c r="F528" s="79"/>
      <c r="G528" s="183">
        <f>G529+G533+G537+G541</f>
        <v>289.2</v>
      </c>
      <c r="H528" s="84"/>
      <c r="I528" s="84"/>
      <c r="J528" s="84"/>
    </row>
    <row r="529" spans="1:10" s="59" customFormat="1" ht="22.5" x14ac:dyDescent="0.2">
      <c r="A529" s="105" t="s">
        <v>781</v>
      </c>
      <c r="B529" s="82" t="s">
        <v>335</v>
      </c>
      <c r="C529" s="79" t="s">
        <v>169</v>
      </c>
      <c r="D529" s="82" t="s">
        <v>238</v>
      </c>
      <c r="E529" s="82" t="s">
        <v>780</v>
      </c>
      <c r="F529" s="79"/>
      <c r="G529" s="183">
        <f>G530</f>
        <v>269.2</v>
      </c>
      <c r="H529" s="84"/>
      <c r="I529" s="84"/>
      <c r="J529" s="84"/>
    </row>
    <row r="530" spans="1:10" s="59" customFormat="1" ht="11.25" x14ac:dyDescent="0.2">
      <c r="A530" s="78" t="s">
        <v>507</v>
      </c>
      <c r="B530" s="82" t="s">
        <v>335</v>
      </c>
      <c r="C530" s="79" t="s">
        <v>169</v>
      </c>
      <c r="D530" s="82" t="s">
        <v>238</v>
      </c>
      <c r="E530" s="82" t="s">
        <v>780</v>
      </c>
      <c r="F530" s="79">
        <v>200</v>
      </c>
      <c r="G530" s="183">
        <f>G531</f>
        <v>269.2</v>
      </c>
      <c r="H530" s="84"/>
      <c r="I530" s="84"/>
      <c r="J530" s="84"/>
    </row>
    <row r="531" spans="1:10" s="59" customFormat="1" ht="22.5" x14ac:dyDescent="0.2">
      <c r="A531" s="78" t="s">
        <v>135</v>
      </c>
      <c r="B531" s="82" t="s">
        <v>335</v>
      </c>
      <c r="C531" s="79" t="s">
        <v>169</v>
      </c>
      <c r="D531" s="82" t="s">
        <v>238</v>
      </c>
      <c r="E531" s="82" t="s">
        <v>780</v>
      </c>
      <c r="F531" s="79">
        <v>240</v>
      </c>
      <c r="G531" s="183">
        <f>G532</f>
        <v>269.2</v>
      </c>
      <c r="H531" s="84"/>
      <c r="I531" s="84"/>
      <c r="J531" s="84"/>
    </row>
    <row r="532" spans="1:10" s="59" customFormat="1" ht="11.25" x14ac:dyDescent="0.2">
      <c r="A532" s="106" t="s">
        <v>681</v>
      </c>
      <c r="B532" s="82" t="s">
        <v>335</v>
      </c>
      <c r="C532" s="79" t="s">
        <v>169</v>
      </c>
      <c r="D532" s="82" t="s">
        <v>238</v>
      </c>
      <c r="E532" s="82" t="s">
        <v>780</v>
      </c>
      <c r="F532" s="79">
        <v>244</v>
      </c>
      <c r="G532" s="183">
        <v>269.2</v>
      </c>
      <c r="H532" s="84"/>
      <c r="I532" s="84"/>
      <c r="J532" s="84"/>
    </row>
    <row r="533" spans="1:10" s="59" customFormat="1" ht="33.75" x14ac:dyDescent="0.2">
      <c r="A533" s="105" t="s">
        <v>356</v>
      </c>
      <c r="B533" s="82" t="s">
        <v>335</v>
      </c>
      <c r="C533" s="79" t="s">
        <v>169</v>
      </c>
      <c r="D533" s="82" t="s">
        <v>238</v>
      </c>
      <c r="E533" s="82" t="s">
        <v>357</v>
      </c>
      <c r="F533" s="79"/>
      <c r="G533" s="183">
        <f>G534</f>
        <v>17</v>
      </c>
      <c r="H533" s="84"/>
      <c r="I533" s="84"/>
      <c r="J533" s="84"/>
    </row>
    <row r="534" spans="1:10" s="59" customFormat="1" ht="11.25" x14ac:dyDescent="0.2">
      <c r="A534" s="78" t="s">
        <v>507</v>
      </c>
      <c r="B534" s="82" t="s">
        <v>335</v>
      </c>
      <c r="C534" s="79" t="s">
        <v>169</v>
      </c>
      <c r="D534" s="82" t="s">
        <v>238</v>
      </c>
      <c r="E534" s="82" t="s">
        <v>357</v>
      </c>
      <c r="F534" s="79">
        <v>200</v>
      </c>
      <c r="G534" s="183">
        <f>G535</f>
        <v>17</v>
      </c>
      <c r="H534" s="84"/>
      <c r="I534" s="84"/>
      <c r="J534" s="84"/>
    </row>
    <row r="535" spans="1:10" s="59" customFormat="1" ht="22.5" x14ac:dyDescent="0.2">
      <c r="A535" s="78" t="s">
        <v>135</v>
      </c>
      <c r="B535" s="82" t="s">
        <v>335</v>
      </c>
      <c r="C535" s="79" t="s">
        <v>169</v>
      </c>
      <c r="D535" s="82" t="s">
        <v>238</v>
      </c>
      <c r="E535" s="82" t="s">
        <v>357</v>
      </c>
      <c r="F535" s="79">
        <v>240</v>
      </c>
      <c r="G535" s="183">
        <f>G536</f>
        <v>17</v>
      </c>
      <c r="H535" s="84"/>
      <c r="I535" s="84"/>
      <c r="J535" s="84"/>
    </row>
    <row r="536" spans="1:10" s="59" customFormat="1" ht="11.25" x14ac:dyDescent="0.2">
      <c r="A536" s="106" t="s">
        <v>681</v>
      </c>
      <c r="B536" s="82" t="s">
        <v>335</v>
      </c>
      <c r="C536" s="79" t="s">
        <v>169</v>
      </c>
      <c r="D536" s="82" t="s">
        <v>238</v>
      </c>
      <c r="E536" s="82" t="s">
        <v>357</v>
      </c>
      <c r="F536" s="79">
        <v>244</v>
      </c>
      <c r="G536" s="183">
        <v>17</v>
      </c>
      <c r="H536" s="84"/>
      <c r="I536" s="84"/>
      <c r="J536" s="84"/>
    </row>
    <row r="537" spans="1:10" s="59" customFormat="1" ht="22.5" x14ac:dyDescent="0.2">
      <c r="A537" s="325" t="s">
        <v>898</v>
      </c>
      <c r="B537" s="82" t="s">
        <v>335</v>
      </c>
      <c r="C537" s="79" t="s">
        <v>169</v>
      </c>
      <c r="D537" s="82" t="s">
        <v>238</v>
      </c>
      <c r="E537" s="82" t="s">
        <v>782</v>
      </c>
      <c r="F537" s="79"/>
      <c r="G537" s="183">
        <f>G538</f>
        <v>1</v>
      </c>
      <c r="H537" s="84"/>
      <c r="I537" s="84"/>
      <c r="J537" s="84"/>
    </row>
    <row r="538" spans="1:10" s="59" customFormat="1" ht="11.25" x14ac:dyDescent="0.2">
      <c r="A538" s="78" t="s">
        <v>507</v>
      </c>
      <c r="B538" s="82" t="s">
        <v>335</v>
      </c>
      <c r="C538" s="79" t="s">
        <v>169</v>
      </c>
      <c r="D538" s="82" t="s">
        <v>238</v>
      </c>
      <c r="E538" s="82" t="s">
        <v>782</v>
      </c>
      <c r="F538" s="79">
        <v>200</v>
      </c>
      <c r="G538" s="183">
        <f>G539</f>
        <v>1</v>
      </c>
      <c r="H538" s="84"/>
      <c r="I538" s="84"/>
      <c r="J538" s="84"/>
    </row>
    <row r="539" spans="1:10" s="59" customFormat="1" ht="22.5" x14ac:dyDescent="0.2">
      <c r="A539" s="78" t="s">
        <v>135</v>
      </c>
      <c r="B539" s="82" t="s">
        <v>335</v>
      </c>
      <c r="C539" s="79" t="s">
        <v>169</v>
      </c>
      <c r="D539" s="82" t="s">
        <v>238</v>
      </c>
      <c r="E539" s="82" t="s">
        <v>782</v>
      </c>
      <c r="F539" s="79">
        <v>240</v>
      </c>
      <c r="G539" s="183">
        <f>G540</f>
        <v>1</v>
      </c>
      <c r="H539" s="84"/>
      <c r="I539" s="84"/>
      <c r="J539" s="84"/>
    </row>
    <row r="540" spans="1:10" s="59" customFormat="1" ht="11.25" x14ac:dyDescent="0.2">
      <c r="A540" s="106" t="s">
        <v>681</v>
      </c>
      <c r="B540" s="82" t="s">
        <v>335</v>
      </c>
      <c r="C540" s="79" t="s">
        <v>169</v>
      </c>
      <c r="D540" s="82" t="s">
        <v>238</v>
      </c>
      <c r="E540" s="82" t="s">
        <v>782</v>
      </c>
      <c r="F540" s="79">
        <v>244</v>
      </c>
      <c r="G540" s="183">
        <v>1</v>
      </c>
      <c r="H540" s="84"/>
      <c r="I540" s="84"/>
      <c r="J540" s="84"/>
    </row>
    <row r="541" spans="1:10" s="59" customFormat="1" ht="33.75" x14ac:dyDescent="0.2">
      <c r="A541" s="319" t="s">
        <v>899</v>
      </c>
      <c r="B541" s="82" t="s">
        <v>335</v>
      </c>
      <c r="C541" s="79" t="s">
        <v>169</v>
      </c>
      <c r="D541" s="82" t="s">
        <v>238</v>
      </c>
      <c r="E541" s="82" t="s">
        <v>783</v>
      </c>
      <c r="F541" s="79"/>
      <c r="G541" s="183">
        <f>G542</f>
        <v>2</v>
      </c>
      <c r="H541" s="84"/>
      <c r="I541" s="84"/>
      <c r="J541" s="84"/>
    </row>
    <row r="542" spans="1:10" s="59" customFormat="1" ht="11.25" x14ac:dyDescent="0.2">
      <c r="A542" s="78" t="s">
        <v>507</v>
      </c>
      <c r="B542" s="82" t="s">
        <v>335</v>
      </c>
      <c r="C542" s="79" t="s">
        <v>169</v>
      </c>
      <c r="D542" s="82" t="s">
        <v>238</v>
      </c>
      <c r="E542" s="82" t="s">
        <v>783</v>
      </c>
      <c r="F542" s="79">
        <v>200</v>
      </c>
      <c r="G542" s="183">
        <f>G543</f>
        <v>2</v>
      </c>
      <c r="H542" s="84"/>
      <c r="I542" s="84"/>
      <c r="J542" s="84"/>
    </row>
    <row r="543" spans="1:10" s="59" customFormat="1" ht="22.5" x14ac:dyDescent="0.2">
      <c r="A543" s="78" t="s">
        <v>135</v>
      </c>
      <c r="B543" s="82" t="s">
        <v>335</v>
      </c>
      <c r="C543" s="79" t="s">
        <v>169</v>
      </c>
      <c r="D543" s="82" t="s">
        <v>238</v>
      </c>
      <c r="E543" s="82" t="s">
        <v>783</v>
      </c>
      <c r="F543" s="79">
        <v>240</v>
      </c>
      <c r="G543" s="183">
        <f>G544</f>
        <v>2</v>
      </c>
      <c r="H543" s="84"/>
      <c r="I543" s="84"/>
      <c r="J543" s="84"/>
    </row>
    <row r="544" spans="1:10" s="59" customFormat="1" ht="11.25" x14ac:dyDescent="0.2">
      <c r="A544" s="106" t="s">
        <v>681</v>
      </c>
      <c r="B544" s="82" t="s">
        <v>335</v>
      </c>
      <c r="C544" s="79" t="s">
        <v>169</v>
      </c>
      <c r="D544" s="82" t="s">
        <v>238</v>
      </c>
      <c r="E544" s="82" t="s">
        <v>783</v>
      </c>
      <c r="F544" s="79">
        <v>244</v>
      </c>
      <c r="G544" s="183">
        <v>2</v>
      </c>
      <c r="H544" s="84"/>
      <c r="I544" s="84"/>
      <c r="J544" s="84"/>
    </row>
    <row r="545" spans="1:10" s="59" customFormat="1" ht="21" x14ac:dyDescent="0.2">
      <c r="A545" s="93" t="s">
        <v>358</v>
      </c>
      <c r="B545" s="94" t="s">
        <v>335</v>
      </c>
      <c r="C545" s="92" t="s">
        <v>169</v>
      </c>
      <c r="D545" s="94" t="s">
        <v>318</v>
      </c>
      <c r="E545" s="94" t="s">
        <v>164</v>
      </c>
      <c r="F545" s="92" t="s">
        <v>165</v>
      </c>
      <c r="G545" s="181">
        <f>G546</f>
        <v>230</v>
      </c>
      <c r="H545" s="84"/>
      <c r="I545" s="84"/>
      <c r="J545" s="84"/>
    </row>
    <row r="546" spans="1:10" s="59" customFormat="1" ht="31.5" x14ac:dyDescent="0.2">
      <c r="A546" s="93" t="s">
        <v>703</v>
      </c>
      <c r="B546" s="101" t="s">
        <v>335</v>
      </c>
      <c r="C546" s="92" t="s">
        <v>169</v>
      </c>
      <c r="D546" s="94" t="s">
        <v>318</v>
      </c>
      <c r="E546" s="94" t="s">
        <v>359</v>
      </c>
      <c r="F546" s="92" t="s">
        <v>165</v>
      </c>
      <c r="G546" s="181">
        <f>G547+G551</f>
        <v>230</v>
      </c>
      <c r="H546" s="84"/>
      <c r="I546" s="84"/>
      <c r="J546" s="84"/>
    </row>
    <row r="547" spans="1:10" s="59" customFormat="1" ht="22.5" x14ac:dyDescent="0.2">
      <c r="A547" s="95" t="s">
        <v>360</v>
      </c>
      <c r="B547" s="99" t="s">
        <v>335</v>
      </c>
      <c r="C547" s="97" t="s">
        <v>169</v>
      </c>
      <c r="D547" s="97" t="s">
        <v>318</v>
      </c>
      <c r="E547" s="99" t="s">
        <v>361</v>
      </c>
      <c r="F547" s="97" t="s">
        <v>165</v>
      </c>
      <c r="G547" s="182">
        <f>+G548</f>
        <v>200</v>
      </c>
      <c r="H547" s="84"/>
      <c r="I547" s="84"/>
      <c r="J547" s="84"/>
    </row>
    <row r="548" spans="1:10" x14ac:dyDescent="0.2">
      <c r="A548" s="78" t="s">
        <v>507</v>
      </c>
      <c r="B548" s="100" t="s">
        <v>335</v>
      </c>
      <c r="C548" s="79" t="s">
        <v>169</v>
      </c>
      <c r="D548" s="79" t="s">
        <v>318</v>
      </c>
      <c r="E548" s="82" t="s">
        <v>361</v>
      </c>
      <c r="F548" s="79" t="s">
        <v>134</v>
      </c>
      <c r="G548" s="183">
        <f>+G549</f>
        <v>200</v>
      </c>
    </row>
    <row r="549" spans="1:10" ht="22.5" x14ac:dyDescent="0.2">
      <c r="A549" s="78" t="s">
        <v>135</v>
      </c>
      <c r="B549" s="82" t="s">
        <v>335</v>
      </c>
      <c r="C549" s="79" t="s">
        <v>169</v>
      </c>
      <c r="D549" s="79" t="s">
        <v>318</v>
      </c>
      <c r="E549" s="82" t="s">
        <v>361</v>
      </c>
      <c r="F549" s="79" t="s">
        <v>136</v>
      </c>
      <c r="G549" s="183">
        <f>+G550</f>
        <v>200</v>
      </c>
    </row>
    <row r="550" spans="1:10" x14ac:dyDescent="0.2">
      <c r="A550" s="106" t="s">
        <v>681</v>
      </c>
      <c r="B550" s="100" t="s">
        <v>335</v>
      </c>
      <c r="C550" s="79" t="s">
        <v>169</v>
      </c>
      <c r="D550" s="79" t="s">
        <v>318</v>
      </c>
      <c r="E550" s="82" t="s">
        <v>361</v>
      </c>
      <c r="F550" s="79" t="s">
        <v>138</v>
      </c>
      <c r="G550" s="183">
        <v>200</v>
      </c>
    </row>
    <row r="551" spans="1:10" ht="22.5" x14ac:dyDescent="0.2">
      <c r="A551" s="95" t="s">
        <v>362</v>
      </c>
      <c r="B551" s="99" t="s">
        <v>335</v>
      </c>
      <c r="C551" s="97" t="s">
        <v>169</v>
      </c>
      <c r="D551" s="97" t="s">
        <v>318</v>
      </c>
      <c r="E551" s="99" t="s">
        <v>363</v>
      </c>
      <c r="F551" s="97" t="s">
        <v>165</v>
      </c>
      <c r="G551" s="182">
        <f>+G552</f>
        <v>30</v>
      </c>
    </row>
    <row r="552" spans="1:10" x14ac:dyDescent="0.2">
      <c r="A552" s="78" t="s">
        <v>507</v>
      </c>
      <c r="B552" s="100" t="s">
        <v>335</v>
      </c>
      <c r="C552" s="79" t="s">
        <v>169</v>
      </c>
      <c r="D552" s="79" t="s">
        <v>318</v>
      </c>
      <c r="E552" s="82" t="s">
        <v>363</v>
      </c>
      <c r="F552" s="79" t="s">
        <v>134</v>
      </c>
      <c r="G552" s="183">
        <f>+G553</f>
        <v>30</v>
      </c>
    </row>
    <row r="553" spans="1:10" ht="22.5" x14ac:dyDescent="0.2">
      <c r="A553" s="78" t="s">
        <v>135</v>
      </c>
      <c r="B553" s="82" t="s">
        <v>335</v>
      </c>
      <c r="C553" s="79" t="s">
        <v>169</v>
      </c>
      <c r="D553" s="79" t="s">
        <v>318</v>
      </c>
      <c r="E553" s="82" t="s">
        <v>363</v>
      </c>
      <c r="F553" s="79" t="s">
        <v>136</v>
      </c>
      <c r="G553" s="183">
        <f>+G554</f>
        <v>30</v>
      </c>
    </row>
    <row r="554" spans="1:10" x14ac:dyDescent="0.2">
      <c r="A554" s="106" t="s">
        <v>681</v>
      </c>
      <c r="B554" s="100" t="s">
        <v>335</v>
      </c>
      <c r="C554" s="79" t="s">
        <v>169</v>
      </c>
      <c r="D554" s="79" t="s">
        <v>318</v>
      </c>
      <c r="E554" s="82" t="s">
        <v>363</v>
      </c>
      <c r="F554" s="79" t="s">
        <v>138</v>
      </c>
      <c r="G554" s="183">
        <v>30</v>
      </c>
    </row>
    <row r="555" spans="1:10" x14ac:dyDescent="0.2">
      <c r="A555" s="93" t="s">
        <v>364</v>
      </c>
      <c r="B555" s="94" t="s">
        <v>335</v>
      </c>
      <c r="C555" s="92" t="s">
        <v>142</v>
      </c>
      <c r="D555" s="94"/>
      <c r="E555" s="94"/>
      <c r="F555" s="92"/>
      <c r="G555" s="181">
        <f>G556+G562</f>
        <v>6424</v>
      </c>
    </row>
    <row r="556" spans="1:10" x14ac:dyDescent="0.2">
      <c r="A556" s="107" t="s">
        <v>365</v>
      </c>
      <c r="B556" s="101" t="s">
        <v>335</v>
      </c>
      <c r="C556" s="94" t="s">
        <v>142</v>
      </c>
      <c r="D556" s="94" t="s">
        <v>238</v>
      </c>
      <c r="E556" s="94"/>
      <c r="F556" s="92"/>
      <c r="G556" s="181">
        <f>G557</f>
        <v>4684</v>
      </c>
    </row>
    <row r="557" spans="1:10" ht="31.5" x14ac:dyDescent="0.2">
      <c r="A557" s="93" t="s">
        <v>704</v>
      </c>
      <c r="B557" s="101" t="s">
        <v>335</v>
      </c>
      <c r="C557" s="94" t="s">
        <v>142</v>
      </c>
      <c r="D557" s="94" t="s">
        <v>238</v>
      </c>
      <c r="E557" s="94" t="s">
        <v>724</v>
      </c>
      <c r="F557" s="92"/>
      <c r="G557" s="181">
        <f>G558</f>
        <v>4684</v>
      </c>
    </row>
    <row r="558" spans="1:10" ht="112.5" x14ac:dyDescent="0.2">
      <c r="A558" s="105" t="s">
        <v>367</v>
      </c>
      <c r="B558" s="100" t="s">
        <v>335</v>
      </c>
      <c r="C558" s="82" t="s">
        <v>142</v>
      </c>
      <c r="D558" s="82" t="s">
        <v>238</v>
      </c>
      <c r="E558" s="82" t="s">
        <v>366</v>
      </c>
      <c r="F558" s="79"/>
      <c r="G558" s="183">
        <f>G559</f>
        <v>4684</v>
      </c>
    </row>
    <row r="559" spans="1:10" x14ac:dyDescent="0.2">
      <c r="A559" s="78" t="s">
        <v>507</v>
      </c>
      <c r="B559" s="100" t="s">
        <v>335</v>
      </c>
      <c r="C559" s="82" t="s">
        <v>142</v>
      </c>
      <c r="D559" s="82" t="s">
        <v>238</v>
      </c>
      <c r="E559" s="82" t="s">
        <v>366</v>
      </c>
      <c r="F559" s="79" t="s">
        <v>134</v>
      </c>
      <c r="G559" s="183">
        <f>G560</f>
        <v>4684</v>
      </c>
    </row>
    <row r="560" spans="1:10" ht="24" customHeight="1" x14ac:dyDescent="0.2">
      <c r="A560" s="78" t="s">
        <v>135</v>
      </c>
      <c r="B560" s="100" t="s">
        <v>335</v>
      </c>
      <c r="C560" s="82" t="s">
        <v>142</v>
      </c>
      <c r="D560" s="82" t="s">
        <v>238</v>
      </c>
      <c r="E560" s="82" t="s">
        <v>366</v>
      </c>
      <c r="F560" s="79" t="s">
        <v>136</v>
      </c>
      <c r="G560" s="183">
        <f>G561</f>
        <v>4684</v>
      </c>
    </row>
    <row r="561" spans="1:11" ht="12.75" customHeight="1" x14ac:dyDescent="0.2">
      <c r="A561" s="106" t="s">
        <v>681</v>
      </c>
      <c r="B561" s="100" t="s">
        <v>335</v>
      </c>
      <c r="C561" s="82" t="s">
        <v>142</v>
      </c>
      <c r="D561" s="82" t="s">
        <v>238</v>
      </c>
      <c r="E561" s="82" t="s">
        <v>366</v>
      </c>
      <c r="F561" s="79" t="s">
        <v>138</v>
      </c>
      <c r="G561" s="183">
        <v>4684</v>
      </c>
    </row>
    <row r="562" spans="1:11" ht="17.25" customHeight="1" x14ac:dyDescent="0.2">
      <c r="A562" s="93" t="s">
        <v>267</v>
      </c>
      <c r="B562" s="94" t="s">
        <v>335</v>
      </c>
      <c r="C562" s="92" t="s">
        <v>142</v>
      </c>
      <c r="D562" s="94" t="s">
        <v>268</v>
      </c>
      <c r="E562" s="94"/>
      <c r="F562" s="92" t="s">
        <v>165</v>
      </c>
      <c r="G562" s="181">
        <f>G589+G563+G595+G608+G619</f>
        <v>1740</v>
      </c>
      <c r="K562" s="144"/>
    </row>
    <row r="563" spans="1:11" ht="21" customHeight="1" x14ac:dyDescent="0.2">
      <c r="A563" s="109" t="s">
        <v>904</v>
      </c>
      <c r="B563" s="101" t="s">
        <v>335</v>
      </c>
      <c r="C563" s="94" t="s">
        <v>142</v>
      </c>
      <c r="D563" s="94" t="s">
        <v>268</v>
      </c>
      <c r="E563" s="94" t="s">
        <v>368</v>
      </c>
      <c r="F563" s="92" t="s">
        <v>165</v>
      </c>
      <c r="G563" s="181">
        <f>G564+G572</f>
        <v>400</v>
      </c>
    </row>
    <row r="564" spans="1:11" ht="22.5" x14ac:dyDescent="0.2">
      <c r="A564" s="105" t="s">
        <v>369</v>
      </c>
      <c r="B564" s="100" t="s">
        <v>335</v>
      </c>
      <c r="C564" s="82" t="s">
        <v>142</v>
      </c>
      <c r="D564" s="82" t="s">
        <v>268</v>
      </c>
      <c r="E564" s="82" t="s">
        <v>370</v>
      </c>
      <c r="F564" s="79"/>
      <c r="G564" s="183">
        <f>G565</f>
        <v>100</v>
      </c>
    </row>
    <row r="565" spans="1:11" x14ac:dyDescent="0.2">
      <c r="A565" s="326" t="s">
        <v>905</v>
      </c>
      <c r="B565" s="100" t="s">
        <v>335</v>
      </c>
      <c r="C565" s="82" t="s">
        <v>142</v>
      </c>
      <c r="D565" s="82" t="s">
        <v>268</v>
      </c>
      <c r="E565" s="82" t="s">
        <v>788</v>
      </c>
      <c r="F565" s="79"/>
      <c r="G565" s="183">
        <f>G566+G569</f>
        <v>100</v>
      </c>
    </row>
    <row r="566" spans="1:11" x14ac:dyDescent="0.2">
      <c r="A566" s="78" t="s">
        <v>507</v>
      </c>
      <c r="B566" s="100" t="s">
        <v>335</v>
      </c>
      <c r="C566" s="82" t="s">
        <v>142</v>
      </c>
      <c r="D566" s="82" t="s">
        <v>268</v>
      </c>
      <c r="E566" s="82" t="s">
        <v>788</v>
      </c>
      <c r="F566" s="79" t="s">
        <v>134</v>
      </c>
      <c r="G566" s="183">
        <f>G567</f>
        <v>100</v>
      </c>
    </row>
    <row r="567" spans="1:11" ht="22.5" x14ac:dyDescent="0.2">
      <c r="A567" s="78" t="s">
        <v>135</v>
      </c>
      <c r="B567" s="100" t="s">
        <v>335</v>
      </c>
      <c r="C567" s="82" t="s">
        <v>142</v>
      </c>
      <c r="D567" s="82" t="s">
        <v>268</v>
      </c>
      <c r="E567" s="82" t="s">
        <v>788</v>
      </c>
      <c r="F567" s="79" t="s">
        <v>136</v>
      </c>
      <c r="G567" s="183">
        <f>G568</f>
        <v>100</v>
      </c>
    </row>
    <row r="568" spans="1:11" x14ac:dyDescent="0.2">
      <c r="A568" s="106" t="s">
        <v>681</v>
      </c>
      <c r="B568" s="100" t="s">
        <v>335</v>
      </c>
      <c r="C568" s="82" t="s">
        <v>142</v>
      </c>
      <c r="D568" s="82" t="s">
        <v>268</v>
      </c>
      <c r="E568" s="82" t="s">
        <v>788</v>
      </c>
      <c r="F568" s="79" t="s">
        <v>138</v>
      </c>
      <c r="G568" s="183">
        <v>100</v>
      </c>
    </row>
    <row r="569" spans="1:11" x14ac:dyDescent="0.2">
      <c r="A569" s="317" t="s">
        <v>768</v>
      </c>
      <c r="B569" s="100" t="s">
        <v>335</v>
      </c>
      <c r="C569" s="82" t="s">
        <v>142</v>
      </c>
      <c r="D569" s="82" t="s">
        <v>268</v>
      </c>
      <c r="E569" s="82" t="s">
        <v>788</v>
      </c>
      <c r="F569" s="79">
        <v>800</v>
      </c>
      <c r="G569" s="183">
        <f>G570</f>
        <v>0</v>
      </c>
    </row>
    <row r="570" spans="1:11" x14ac:dyDescent="0.2">
      <c r="A570" s="317" t="s">
        <v>769</v>
      </c>
      <c r="B570" s="100" t="s">
        <v>335</v>
      </c>
      <c r="C570" s="82" t="s">
        <v>142</v>
      </c>
      <c r="D570" s="82" t="s">
        <v>268</v>
      </c>
      <c r="E570" s="82" t="s">
        <v>788</v>
      </c>
      <c r="F570" s="79">
        <v>810</v>
      </c>
      <c r="G570" s="183">
        <f>G571</f>
        <v>0</v>
      </c>
    </row>
    <row r="571" spans="1:11" ht="56.25" x14ac:dyDescent="0.2">
      <c r="A571" s="318" t="s">
        <v>770</v>
      </c>
      <c r="B571" s="100" t="s">
        <v>335</v>
      </c>
      <c r="C571" s="82" t="s">
        <v>142</v>
      </c>
      <c r="D571" s="82" t="s">
        <v>268</v>
      </c>
      <c r="E571" s="82" t="s">
        <v>371</v>
      </c>
      <c r="F571" s="79">
        <v>812</v>
      </c>
      <c r="G571" s="183">
        <v>0</v>
      </c>
    </row>
    <row r="572" spans="1:11" ht="22.5" x14ac:dyDescent="0.2">
      <c r="A572" s="105" t="s">
        <v>372</v>
      </c>
      <c r="B572" s="100" t="s">
        <v>335</v>
      </c>
      <c r="C572" s="82" t="s">
        <v>142</v>
      </c>
      <c r="D572" s="82" t="s">
        <v>268</v>
      </c>
      <c r="E572" s="82" t="s">
        <v>373</v>
      </c>
      <c r="F572" s="79"/>
      <c r="G572" s="183">
        <f>G573+G577+G581+G585</f>
        <v>300</v>
      </c>
    </row>
    <row r="573" spans="1:11" ht="33.75" x14ac:dyDescent="0.2">
      <c r="A573" s="105" t="s">
        <v>374</v>
      </c>
      <c r="B573" s="100" t="s">
        <v>335</v>
      </c>
      <c r="C573" s="82" t="s">
        <v>142</v>
      </c>
      <c r="D573" s="82" t="s">
        <v>268</v>
      </c>
      <c r="E573" s="82" t="s">
        <v>375</v>
      </c>
      <c r="F573" s="79"/>
      <c r="G573" s="183">
        <f>G574</f>
        <v>90</v>
      </c>
    </row>
    <row r="574" spans="1:11" x14ac:dyDescent="0.2">
      <c r="A574" s="78" t="s">
        <v>507</v>
      </c>
      <c r="B574" s="100" t="s">
        <v>335</v>
      </c>
      <c r="C574" s="82" t="s">
        <v>142</v>
      </c>
      <c r="D574" s="82" t="s">
        <v>268</v>
      </c>
      <c r="E574" s="82" t="s">
        <v>375</v>
      </c>
      <c r="F574" s="79" t="s">
        <v>134</v>
      </c>
      <c r="G574" s="183">
        <f>G575</f>
        <v>90</v>
      </c>
    </row>
    <row r="575" spans="1:11" ht="22.5" x14ac:dyDescent="0.2">
      <c r="A575" s="78" t="s">
        <v>135</v>
      </c>
      <c r="B575" s="100" t="s">
        <v>335</v>
      </c>
      <c r="C575" s="82" t="s">
        <v>142</v>
      </c>
      <c r="D575" s="82" t="s">
        <v>268</v>
      </c>
      <c r="E575" s="82" t="s">
        <v>375</v>
      </c>
      <c r="F575" s="79" t="s">
        <v>136</v>
      </c>
      <c r="G575" s="183">
        <f>G576</f>
        <v>90</v>
      </c>
    </row>
    <row r="576" spans="1:11" x14ac:dyDescent="0.2">
      <c r="A576" s="106" t="s">
        <v>681</v>
      </c>
      <c r="B576" s="100" t="s">
        <v>335</v>
      </c>
      <c r="C576" s="82" t="s">
        <v>142</v>
      </c>
      <c r="D576" s="82" t="s">
        <v>268</v>
      </c>
      <c r="E576" s="82" t="s">
        <v>375</v>
      </c>
      <c r="F576" s="79" t="s">
        <v>138</v>
      </c>
      <c r="G576" s="183">
        <v>90</v>
      </c>
    </row>
    <row r="577" spans="1:7" ht="22.5" x14ac:dyDescent="0.2">
      <c r="A577" s="319" t="s">
        <v>789</v>
      </c>
      <c r="B577" s="100" t="s">
        <v>335</v>
      </c>
      <c r="C577" s="82" t="s">
        <v>142</v>
      </c>
      <c r="D577" s="82" t="s">
        <v>268</v>
      </c>
      <c r="E577" s="82" t="s">
        <v>790</v>
      </c>
      <c r="F577" s="79"/>
      <c r="G577" s="183">
        <f>G578</f>
        <v>120</v>
      </c>
    </row>
    <row r="578" spans="1:7" x14ac:dyDescent="0.2">
      <c r="A578" s="78" t="s">
        <v>507</v>
      </c>
      <c r="B578" s="100" t="s">
        <v>335</v>
      </c>
      <c r="C578" s="82" t="s">
        <v>142</v>
      </c>
      <c r="D578" s="82" t="s">
        <v>268</v>
      </c>
      <c r="E578" s="82" t="s">
        <v>790</v>
      </c>
      <c r="F578" s="79" t="s">
        <v>134</v>
      </c>
      <c r="G578" s="183">
        <f>G579</f>
        <v>120</v>
      </c>
    </row>
    <row r="579" spans="1:7" ht="22.5" x14ac:dyDescent="0.2">
      <c r="A579" s="78" t="s">
        <v>135</v>
      </c>
      <c r="B579" s="100" t="s">
        <v>335</v>
      </c>
      <c r="C579" s="82" t="s">
        <v>142</v>
      </c>
      <c r="D579" s="82" t="s">
        <v>268</v>
      </c>
      <c r="E579" s="82" t="s">
        <v>790</v>
      </c>
      <c r="F579" s="79" t="s">
        <v>136</v>
      </c>
      <c r="G579" s="183">
        <f>G580</f>
        <v>120</v>
      </c>
    </row>
    <row r="580" spans="1:7" x14ac:dyDescent="0.2">
      <c r="A580" s="106" t="s">
        <v>681</v>
      </c>
      <c r="B580" s="100" t="s">
        <v>335</v>
      </c>
      <c r="C580" s="82" t="s">
        <v>142</v>
      </c>
      <c r="D580" s="82" t="s">
        <v>268</v>
      </c>
      <c r="E580" s="82" t="s">
        <v>790</v>
      </c>
      <c r="F580" s="79" t="s">
        <v>138</v>
      </c>
      <c r="G580" s="183">
        <v>120</v>
      </c>
    </row>
    <row r="581" spans="1:7" ht="22.5" x14ac:dyDescent="0.2">
      <c r="A581" s="319" t="s">
        <v>900</v>
      </c>
      <c r="B581" s="100" t="s">
        <v>335</v>
      </c>
      <c r="C581" s="82" t="s">
        <v>142</v>
      </c>
      <c r="D581" s="82" t="s">
        <v>268</v>
      </c>
      <c r="E581" s="82" t="s">
        <v>791</v>
      </c>
      <c r="F581" s="79"/>
      <c r="G581" s="183">
        <f>G582</f>
        <v>60</v>
      </c>
    </row>
    <row r="582" spans="1:7" x14ac:dyDescent="0.2">
      <c r="A582" s="78" t="s">
        <v>507</v>
      </c>
      <c r="B582" s="100" t="s">
        <v>335</v>
      </c>
      <c r="C582" s="82" t="s">
        <v>142</v>
      </c>
      <c r="D582" s="82" t="s">
        <v>268</v>
      </c>
      <c r="E582" s="82" t="s">
        <v>791</v>
      </c>
      <c r="F582" s="79" t="s">
        <v>134</v>
      </c>
      <c r="G582" s="183">
        <f>G583</f>
        <v>60</v>
      </c>
    </row>
    <row r="583" spans="1:7" ht="22.5" x14ac:dyDescent="0.2">
      <c r="A583" s="78" t="s">
        <v>135</v>
      </c>
      <c r="B583" s="100" t="s">
        <v>335</v>
      </c>
      <c r="C583" s="82" t="s">
        <v>142</v>
      </c>
      <c r="D583" s="82" t="s">
        <v>268</v>
      </c>
      <c r="E583" s="82" t="s">
        <v>791</v>
      </c>
      <c r="F583" s="79" t="s">
        <v>136</v>
      </c>
      <c r="G583" s="183">
        <f>G584</f>
        <v>60</v>
      </c>
    </row>
    <row r="584" spans="1:7" x14ac:dyDescent="0.2">
      <c r="A584" s="106" t="s">
        <v>681</v>
      </c>
      <c r="B584" s="100" t="s">
        <v>335</v>
      </c>
      <c r="C584" s="82" t="s">
        <v>142</v>
      </c>
      <c r="D584" s="82" t="s">
        <v>268</v>
      </c>
      <c r="E584" s="82" t="s">
        <v>791</v>
      </c>
      <c r="F584" s="79" t="s">
        <v>138</v>
      </c>
      <c r="G584" s="183">
        <v>60</v>
      </c>
    </row>
    <row r="585" spans="1:7" ht="22.5" x14ac:dyDescent="0.2">
      <c r="A585" s="319" t="s">
        <v>901</v>
      </c>
      <c r="B585" s="100" t="s">
        <v>335</v>
      </c>
      <c r="C585" s="82" t="s">
        <v>142</v>
      </c>
      <c r="D585" s="82" t="s">
        <v>268</v>
      </c>
      <c r="E585" s="82" t="s">
        <v>792</v>
      </c>
      <c r="F585" s="79"/>
      <c r="G585" s="183">
        <f>G586</f>
        <v>30</v>
      </c>
    </row>
    <row r="586" spans="1:7" x14ac:dyDescent="0.2">
      <c r="A586" s="78" t="s">
        <v>507</v>
      </c>
      <c r="B586" s="100" t="s">
        <v>335</v>
      </c>
      <c r="C586" s="82" t="s">
        <v>142</v>
      </c>
      <c r="D586" s="82" t="s">
        <v>268</v>
      </c>
      <c r="E586" s="82" t="s">
        <v>792</v>
      </c>
      <c r="F586" s="79" t="s">
        <v>134</v>
      </c>
      <c r="G586" s="183">
        <f>G587</f>
        <v>30</v>
      </c>
    </row>
    <row r="587" spans="1:7" ht="22.5" x14ac:dyDescent="0.2">
      <c r="A587" s="78" t="s">
        <v>135</v>
      </c>
      <c r="B587" s="100" t="s">
        <v>335</v>
      </c>
      <c r="C587" s="82" t="s">
        <v>142</v>
      </c>
      <c r="D587" s="82" t="s">
        <v>268</v>
      </c>
      <c r="E587" s="82" t="s">
        <v>792</v>
      </c>
      <c r="F587" s="79" t="s">
        <v>136</v>
      </c>
      <c r="G587" s="183">
        <f>G588</f>
        <v>30</v>
      </c>
    </row>
    <row r="588" spans="1:7" x14ac:dyDescent="0.2">
      <c r="A588" s="106" t="s">
        <v>681</v>
      </c>
      <c r="B588" s="100" t="s">
        <v>335</v>
      </c>
      <c r="C588" s="82" t="s">
        <v>142</v>
      </c>
      <c r="D588" s="82" t="s">
        <v>268</v>
      </c>
      <c r="E588" s="82" t="s">
        <v>792</v>
      </c>
      <c r="F588" s="79" t="s">
        <v>138</v>
      </c>
      <c r="G588" s="183">
        <v>30</v>
      </c>
    </row>
    <row r="589" spans="1:7" ht="31.5" x14ac:dyDescent="0.2">
      <c r="A589" s="93" t="s">
        <v>705</v>
      </c>
      <c r="B589" s="101" t="s">
        <v>335</v>
      </c>
      <c r="C589" s="92" t="s">
        <v>142</v>
      </c>
      <c r="D589" s="94" t="s">
        <v>268</v>
      </c>
      <c r="E589" s="94" t="s">
        <v>376</v>
      </c>
      <c r="F589" s="92"/>
      <c r="G589" s="181">
        <f>+G590</f>
        <v>150</v>
      </c>
    </row>
    <row r="590" spans="1:7" ht="22.5" x14ac:dyDescent="0.2">
      <c r="A590" s="78" t="s">
        <v>377</v>
      </c>
      <c r="B590" s="82" t="s">
        <v>335</v>
      </c>
      <c r="C590" s="82" t="s">
        <v>142</v>
      </c>
      <c r="D590" s="82" t="s">
        <v>268</v>
      </c>
      <c r="E590" s="82" t="s">
        <v>378</v>
      </c>
      <c r="F590" s="79" t="s">
        <v>165</v>
      </c>
      <c r="G590" s="191">
        <f>G591</f>
        <v>150</v>
      </c>
    </row>
    <row r="591" spans="1:7" x14ac:dyDescent="0.2">
      <c r="A591" s="78" t="s">
        <v>507</v>
      </c>
      <c r="B591" s="100" t="s">
        <v>335</v>
      </c>
      <c r="C591" s="82" t="s">
        <v>142</v>
      </c>
      <c r="D591" s="82" t="s">
        <v>268</v>
      </c>
      <c r="E591" s="82" t="s">
        <v>378</v>
      </c>
      <c r="F591" s="79" t="s">
        <v>134</v>
      </c>
      <c r="G591" s="191">
        <f>G592</f>
        <v>150</v>
      </c>
    </row>
    <row r="592" spans="1:7" ht="22.5" x14ac:dyDescent="0.2">
      <c r="A592" s="78" t="s">
        <v>135</v>
      </c>
      <c r="B592" s="82" t="s">
        <v>335</v>
      </c>
      <c r="C592" s="82" t="s">
        <v>142</v>
      </c>
      <c r="D592" s="82" t="s">
        <v>268</v>
      </c>
      <c r="E592" s="82" t="s">
        <v>378</v>
      </c>
      <c r="F592" s="79" t="s">
        <v>136</v>
      </c>
      <c r="G592" s="191">
        <f>G594+G593</f>
        <v>150</v>
      </c>
    </row>
    <row r="593" spans="1:10" ht="22.5" x14ac:dyDescent="0.2">
      <c r="A593" s="106" t="s">
        <v>152</v>
      </c>
      <c r="B593" s="82" t="s">
        <v>335</v>
      </c>
      <c r="C593" s="82" t="s">
        <v>142</v>
      </c>
      <c r="D593" s="82" t="s">
        <v>268</v>
      </c>
      <c r="E593" s="82" t="s">
        <v>378</v>
      </c>
      <c r="F593" s="79">
        <v>242</v>
      </c>
      <c r="G593" s="191">
        <v>15</v>
      </c>
    </row>
    <row r="594" spans="1:10" x14ac:dyDescent="0.2">
      <c r="A594" s="106" t="s">
        <v>681</v>
      </c>
      <c r="B594" s="100" t="s">
        <v>335</v>
      </c>
      <c r="C594" s="82" t="s">
        <v>142</v>
      </c>
      <c r="D594" s="82" t="s">
        <v>268</v>
      </c>
      <c r="E594" s="82" t="s">
        <v>378</v>
      </c>
      <c r="F594" s="79" t="s">
        <v>138</v>
      </c>
      <c r="G594" s="191">
        <v>135</v>
      </c>
    </row>
    <row r="595" spans="1:10" s="72" customFormat="1" ht="22.5" x14ac:dyDescent="0.2">
      <c r="A595" s="78" t="s">
        <v>707</v>
      </c>
      <c r="B595" s="82" t="s">
        <v>335</v>
      </c>
      <c r="C595" s="82" t="s">
        <v>142</v>
      </c>
      <c r="D595" s="82" t="s">
        <v>268</v>
      </c>
      <c r="E595" s="82" t="s">
        <v>383</v>
      </c>
      <c r="F595" s="79" t="s">
        <v>165</v>
      </c>
      <c r="G595" s="183">
        <f>G604+G600+G596</f>
        <v>400</v>
      </c>
      <c r="H595" s="119"/>
      <c r="I595" s="119"/>
      <c r="J595" s="119"/>
    </row>
    <row r="596" spans="1:10" s="72" customFormat="1" x14ac:dyDescent="0.2">
      <c r="A596" s="59" t="s">
        <v>785</v>
      </c>
      <c r="B596" s="100" t="s">
        <v>335</v>
      </c>
      <c r="C596" s="82" t="s">
        <v>142</v>
      </c>
      <c r="D596" s="82" t="s">
        <v>268</v>
      </c>
      <c r="E596" s="82" t="s">
        <v>784</v>
      </c>
      <c r="F596" s="79"/>
      <c r="G596" s="183">
        <f>G597</f>
        <v>280</v>
      </c>
      <c r="H596" s="119"/>
      <c r="I596" s="119"/>
      <c r="J596" s="119"/>
    </row>
    <row r="597" spans="1:10" x14ac:dyDescent="0.2">
      <c r="A597" s="78" t="s">
        <v>507</v>
      </c>
      <c r="B597" s="100" t="s">
        <v>335</v>
      </c>
      <c r="C597" s="82" t="s">
        <v>142</v>
      </c>
      <c r="D597" s="82" t="s">
        <v>268</v>
      </c>
      <c r="E597" s="82" t="s">
        <v>784</v>
      </c>
      <c r="F597" s="79" t="s">
        <v>134</v>
      </c>
      <c r="G597" s="183">
        <f>G598</f>
        <v>280</v>
      </c>
    </row>
    <row r="598" spans="1:10" ht="22.5" x14ac:dyDescent="0.2">
      <c r="A598" s="78" t="s">
        <v>135</v>
      </c>
      <c r="B598" s="82" t="s">
        <v>335</v>
      </c>
      <c r="C598" s="82" t="s">
        <v>142</v>
      </c>
      <c r="D598" s="82" t="s">
        <v>268</v>
      </c>
      <c r="E598" s="82" t="s">
        <v>784</v>
      </c>
      <c r="F598" s="79" t="s">
        <v>136</v>
      </c>
      <c r="G598" s="183">
        <f>G599</f>
        <v>280</v>
      </c>
    </row>
    <row r="599" spans="1:10" ht="23.25" customHeight="1" x14ac:dyDescent="0.2">
      <c r="A599" s="106" t="s">
        <v>681</v>
      </c>
      <c r="B599" s="100" t="s">
        <v>335</v>
      </c>
      <c r="C599" s="82" t="s">
        <v>142</v>
      </c>
      <c r="D599" s="82" t="s">
        <v>268</v>
      </c>
      <c r="E599" s="82" t="s">
        <v>784</v>
      </c>
      <c r="F599" s="79" t="s">
        <v>138</v>
      </c>
      <c r="G599" s="183">
        <v>280</v>
      </c>
    </row>
    <row r="600" spans="1:10" s="72" customFormat="1" x14ac:dyDescent="0.2">
      <c r="A600" s="59" t="s">
        <v>902</v>
      </c>
      <c r="B600" s="100" t="s">
        <v>335</v>
      </c>
      <c r="C600" s="82" t="s">
        <v>142</v>
      </c>
      <c r="D600" s="82" t="s">
        <v>268</v>
      </c>
      <c r="E600" s="82" t="s">
        <v>786</v>
      </c>
      <c r="F600" s="79"/>
      <c r="G600" s="183">
        <f>G601</f>
        <v>60</v>
      </c>
      <c r="H600" s="119"/>
      <c r="I600" s="119"/>
      <c r="J600" s="119"/>
    </row>
    <row r="601" spans="1:10" x14ac:dyDescent="0.2">
      <c r="A601" s="78" t="s">
        <v>507</v>
      </c>
      <c r="B601" s="100" t="s">
        <v>335</v>
      </c>
      <c r="C601" s="82" t="s">
        <v>142</v>
      </c>
      <c r="D601" s="82" t="s">
        <v>268</v>
      </c>
      <c r="E601" s="82" t="s">
        <v>786</v>
      </c>
      <c r="F601" s="79" t="s">
        <v>134</v>
      </c>
      <c r="G601" s="183">
        <f>G602</f>
        <v>60</v>
      </c>
    </row>
    <row r="602" spans="1:10" ht="22.5" x14ac:dyDescent="0.2">
      <c r="A602" s="78" t="s">
        <v>135</v>
      </c>
      <c r="B602" s="82" t="s">
        <v>335</v>
      </c>
      <c r="C602" s="82" t="s">
        <v>142</v>
      </c>
      <c r="D602" s="82" t="s">
        <v>268</v>
      </c>
      <c r="E602" s="82" t="s">
        <v>786</v>
      </c>
      <c r="F602" s="79" t="s">
        <v>136</v>
      </c>
      <c r="G602" s="183">
        <f>G603</f>
        <v>60</v>
      </c>
    </row>
    <row r="603" spans="1:10" ht="23.25" customHeight="1" x14ac:dyDescent="0.2">
      <c r="A603" s="106" t="s">
        <v>681</v>
      </c>
      <c r="B603" s="100" t="s">
        <v>335</v>
      </c>
      <c r="C603" s="82" t="s">
        <v>142</v>
      </c>
      <c r="D603" s="82" t="s">
        <v>268</v>
      </c>
      <c r="E603" s="82" t="s">
        <v>786</v>
      </c>
      <c r="F603" s="79" t="s">
        <v>138</v>
      </c>
      <c r="G603" s="183">
        <v>60</v>
      </c>
    </row>
    <row r="604" spans="1:10" s="72" customFormat="1" ht="45" x14ac:dyDescent="0.2">
      <c r="A604" s="319" t="s">
        <v>903</v>
      </c>
      <c r="B604" s="100" t="s">
        <v>335</v>
      </c>
      <c r="C604" s="82" t="s">
        <v>142</v>
      </c>
      <c r="D604" s="82" t="s">
        <v>268</v>
      </c>
      <c r="E604" s="82" t="s">
        <v>787</v>
      </c>
      <c r="F604" s="79"/>
      <c r="G604" s="183">
        <f>G605</f>
        <v>60</v>
      </c>
      <c r="H604" s="119"/>
      <c r="I604" s="119"/>
      <c r="J604" s="119"/>
    </row>
    <row r="605" spans="1:10" x14ac:dyDescent="0.2">
      <c r="A605" s="78" t="s">
        <v>507</v>
      </c>
      <c r="B605" s="100" t="s">
        <v>335</v>
      </c>
      <c r="C605" s="82" t="s">
        <v>142</v>
      </c>
      <c r="D605" s="82" t="s">
        <v>268</v>
      </c>
      <c r="E605" s="82" t="s">
        <v>787</v>
      </c>
      <c r="F605" s="79" t="s">
        <v>134</v>
      </c>
      <c r="G605" s="183">
        <f>G606</f>
        <v>60</v>
      </c>
    </row>
    <row r="606" spans="1:10" ht="22.5" x14ac:dyDescent="0.2">
      <c r="A606" s="78" t="s">
        <v>135</v>
      </c>
      <c r="B606" s="82" t="s">
        <v>335</v>
      </c>
      <c r="C606" s="82" t="s">
        <v>142</v>
      </c>
      <c r="D606" s="82" t="s">
        <v>268</v>
      </c>
      <c r="E606" s="82" t="s">
        <v>787</v>
      </c>
      <c r="F606" s="79" t="s">
        <v>136</v>
      </c>
      <c r="G606" s="183">
        <f>G607</f>
        <v>60</v>
      </c>
    </row>
    <row r="607" spans="1:10" ht="23.25" customHeight="1" x14ac:dyDescent="0.2">
      <c r="A607" s="106" t="s">
        <v>681</v>
      </c>
      <c r="B607" s="100" t="s">
        <v>335</v>
      </c>
      <c r="C607" s="82" t="s">
        <v>142</v>
      </c>
      <c r="D607" s="82" t="s">
        <v>268</v>
      </c>
      <c r="E607" s="82" t="s">
        <v>787</v>
      </c>
      <c r="F607" s="79" t="s">
        <v>138</v>
      </c>
      <c r="G607" s="183">
        <v>60</v>
      </c>
    </row>
    <row r="608" spans="1:10" ht="21" x14ac:dyDescent="0.2">
      <c r="A608" s="93" t="s">
        <v>706</v>
      </c>
      <c r="B608" s="101" t="s">
        <v>335</v>
      </c>
      <c r="C608" s="92" t="s">
        <v>142</v>
      </c>
      <c r="D608" s="94" t="s">
        <v>268</v>
      </c>
      <c r="E608" s="94" t="s">
        <v>379</v>
      </c>
      <c r="F608" s="92"/>
      <c r="G608" s="190">
        <f>G610+G614</f>
        <v>500</v>
      </c>
    </row>
    <row r="609" spans="1:11" x14ac:dyDescent="0.2">
      <c r="A609" s="326" t="s">
        <v>906</v>
      </c>
      <c r="B609" s="101" t="s">
        <v>335</v>
      </c>
      <c r="C609" s="92" t="s">
        <v>142</v>
      </c>
      <c r="D609" s="94" t="s">
        <v>268</v>
      </c>
      <c r="E609" s="94" t="s">
        <v>725</v>
      </c>
      <c r="F609" s="92"/>
      <c r="G609" s="190">
        <f>G610</f>
        <v>500</v>
      </c>
    </row>
    <row r="610" spans="1:11" ht="22.5" x14ac:dyDescent="0.2">
      <c r="A610" s="105" t="s">
        <v>66</v>
      </c>
      <c r="B610" s="100" t="s">
        <v>335</v>
      </c>
      <c r="C610" s="79" t="s">
        <v>142</v>
      </c>
      <c r="D610" s="82" t="s">
        <v>268</v>
      </c>
      <c r="E610" s="82" t="s">
        <v>380</v>
      </c>
      <c r="F610" s="86"/>
      <c r="G610" s="192">
        <f>G611</f>
        <v>500</v>
      </c>
    </row>
    <row r="611" spans="1:11" x14ac:dyDescent="0.2">
      <c r="A611" s="78" t="s">
        <v>507</v>
      </c>
      <c r="B611" s="100" t="s">
        <v>335</v>
      </c>
      <c r="C611" s="79" t="s">
        <v>142</v>
      </c>
      <c r="D611" s="82" t="s">
        <v>268</v>
      </c>
      <c r="E611" s="82" t="s">
        <v>380</v>
      </c>
      <c r="F611" s="86" t="s">
        <v>134</v>
      </c>
      <c r="G611" s="192">
        <f>G612</f>
        <v>500</v>
      </c>
    </row>
    <row r="612" spans="1:11" ht="22.5" x14ac:dyDescent="0.2">
      <c r="A612" s="78" t="s">
        <v>135</v>
      </c>
      <c r="B612" s="100" t="s">
        <v>335</v>
      </c>
      <c r="C612" s="79" t="s">
        <v>142</v>
      </c>
      <c r="D612" s="82" t="s">
        <v>268</v>
      </c>
      <c r="E612" s="82" t="s">
        <v>380</v>
      </c>
      <c r="F612" s="86" t="s">
        <v>136</v>
      </c>
      <c r="G612" s="192">
        <f>G613</f>
        <v>500</v>
      </c>
    </row>
    <row r="613" spans="1:11" x14ac:dyDescent="0.2">
      <c r="A613" s="106" t="s">
        <v>681</v>
      </c>
      <c r="B613" s="100" t="s">
        <v>335</v>
      </c>
      <c r="C613" s="79" t="s">
        <v>142</v>
      </c>
      <c r="D613" s="82" t="s">
        <v>268</v>
      </c>
      <c r="E613" s="82" t="s">
        <v>380</v>
      </c>
      <c r="F613" s="86" t="s">
        <v>138</v>
      </c>
      <c r="G613" s="192">
        <v>500</v>
      </c>
    </row>
    <row r="614" spans="1:11" x14ac:dyDescent="0.2">
      <c r="A614" s="115" t="s">
        <v>381</v>
      </c>
      <c r="B614" s="82" t="s">
        <v>335</v>
      </c>
      <c r="C614" s="82" t="s">
        <v>142</v>
      </c>
      <c r="D614" s="82" t="s">
        <v>268</v>
      </c>
      <c r="E614" s="82" t="s">
        <v>382</v>
      </c>
      <c r="F614" s="79" t="s">
        <v>165</v>
      </c>
      <c r="G614" s="191">
        <f>G615</f>
        <v>0</v>
      </c>
    </row>
    <row r="615" spans="1:11" x14ac:dyDescent="0.2">
      <c r="A615" s="78" t="s">
        <v>507</v>
      </c>
      <c r="B615" s="100" t="s">
        <v>335</v>
      </c>
      <c r="C615" s="82" t="s">
        <v>142</v>
      </c>
      <c r="D615" s="82" t="s">
        <v>268</v>
      </c>
      <c r="E615" s="82" t="s">
        <v>382</v>
      </c>
      <c r="F615" s="79" t="s">
        <v>134</v>
      </c>
      <c r="G615" s="191">
        <f>G616</f>
        <v>0</v>
      </c>
    </row>
    <row r="616" spans="1:11" s="72" customFormat="1" ht="22.5" x14ac:dyDescent="0.2">
      <c r="A616" s="78" t="s">
        <v>135</v>
      </c>
      <c r="B616" s="82" t="s">
        <v>335</v>
      </c>
      <c r="C616" s="82" t="s">
        <v>142</v>
      </c>
      <c r="D616" s="82" t="s">
        <v>268</v>
      </c>
      <c r="E616" s="82" t="s">
        <v>382</v>
      </c>
      <c r="F616" s="79" t="s">
        <v>136</v>
      </c>
      <c r="G616" s="191">
        <f>G617</f>
        <v>0</v>
      </c>
      <c r="H616" s="119"/>
      <c r="I616" s="119"/>
      <c r="J616" s="119"/>
    </row>
    <row r="617" spans="1:11" s="72" customFormat="1" x14ac:dyDescent="0.2">
      <c r="A617" s="106" t="s">
        <v>681</v>
      </c>
      <c r="B617" s="100" t="s">
        <v>335</v>
      </c>
      <c r="C617" s="82" t="s">
        <v>142</v>
      </c>
      <c r="D617" s="82" t="s">
        <v>268</v>
      </c>
      <c r="E617" s="82" t="s">
        <v>382</v>
      </c>
      <c r="F617" s="79" t="s">
        <v>138</v>
      </c>
      <c r="G617" s="191">
        <v>0</v>
      </c>
      <c r="H617" s="119"/>
      <c r="I617" s="119"/>
      <c r="J617" s="119"/>
    </row>
    <row r="618" spans="1:11" s="72" customFormat="1" ht="21" x14ac:dyDescent="0.2">
      <c r="A618" s="93" t="s">
        <v>856</v>
      </c>
      <c r="B618" s="100" t="s">
        <v>335</v>
      </c>
      <c r="C618" s="82" t="s">
        <v>142</v>
      </c>
      <c r="D618" s="82" t="s">
        <v>268</v>
      </c>
      <c r="E618" s="82" t="s">
        <v>767</v>
      </c>
      <c r="F618" s="79"/>
      <c r="G618" s="191">
        <f>G619</f>
        <v>290</v>
      </c>
      <c r="H618" s="119"/>
      <c r="I618" s="119"/>
      <c r="J618" s="119"/>
    </row>
    <row r="619" spans="1:11" ht="15.75" customHeight="1" x14ac:dyDescent="0.2">
      <c r="A619" s="59" t="s">
        <v>801</v>
      </c>
      <c r="B619" s="100" t="s">
        <v>335</v>
      </c>
      <c r="C619" s="82" t="s">
        <v>142</v>
      </c>
      <c r="D619" s="82" t="s">
        <v>268</v>
      </c>
      <c r="E619" s="82" t="s">
        <v>800</v>
      </c>
      <c r="F619" s="79"/>
      <c r="G619" s="183">
        <f>G620</f>
        <v>290</v>
      </c>
    </row>
    <row r="620" spans="1:11" ht="15.75" customHeight="1" x14ac:dyDescent="0.2">
      <c r="A620" s="78" t="s">
        <v>507</v>
      </c>
      <c r="B620" s="100" t="s">
        <v>335</v>
      </c>
      <c r="C620" s="82" t="s">
        <v>142</v>
      </c>
      <c r="D620" s="82" t="s">
        <v>268</v>
      </c>
      <c r="E620" s="82" t="s">
        <v>800</v>
      </c>
      <c r="F620" s="79" t="s">
        <v>134</v>
      </c>
      <c r="G620" s="183">
        <f>G621</f>
        <v>290</v>
      </c>
    </row>
    <row r="621" spans="1:11" ht="22.5" customHeight="1" x14ac:dyDescent="0.2">
      <c r="A621" s="78" t="s">
        <v>135</v>
      </c>
      <c r="B621" s="100" t="s">
        <v>335</v>
      </c>
      <c r="C621" s="82" t="s">
        <v>142</v>
      </c>
      <c r="D621" s="82" t="s">
        <v>268</v>
      </c>
      <c r="E621" s="82" t="s">
        <v>800</v>
      </c>
      <c r="F621" s="79" t="s">
        <v>136</v>
      </c>
      <c r="G621" s="183">
        <f>G623+G622</f>
        <v>290</v>
      </c>
    </row>
    <row r="622" spans="1:11" ht="22.5" x14ac:dyDescent="0.2">
      <c r="A622" s="106" t="s">
        <v>152</v>
      </c>
      <c r="B622" s="82" t="s">
        <v>335</v>
      </c>
      <c r="C622" s="82" t="s">
        <v>142</v>
      </c>
      <c r="D622" s="82" t="s">
        <v>268</v>
      </c>
      <c r="E622" s="82" t="s">
        <v>800</v>
      </c>
      <c r="F622" s="79">
        <v>242</v>
      </c>
      <c r="G622" s="191">
        <v>102.8</v>
      </c>
    </row>
    <row r="623" spans="1:11" ht="17.25" customHeight="1" x14ac:dyDescent="0.2">
      <c r="A623" s="106" t="s">
        <v>681</v>
      </c>
      <c r="B623" s="100" t="s">
        <v>335</v>
      </c>
      <c r="C623" s="82" t="s">
        <v>142</v>
      </c>
      <c r="D623" s="82" t="s">
        <v>268</v>
      </c>
      <c r="E623" s="82" t="s">
        <v>800</v>
      </c>
      <c r="F623" s="79" t="s">
        <v>138</v>
      </c>
      <c r="G623" s="183">
        <f>250+40-102.8</f>
        <v>187.2</v>
      </c>
    </row>
    <row r="624" spans="1:11" x14ac:dyDescent="0.2">
      <c r="A624" s="116" t="s">
        <v>384</v>
      </c>
      <c r="B624" s="101" t="s">
        <v>335</v>
      </c>
      <c r="C624" s="94" t="s">
        <v>258</v>
      </c>
      <c r="D624" s="94"/>
      <c r="E624" s="94"/>
      <c r="F624" s="92"/>
      <c r="G624" s="181">
        <f>G631+G625</f>
        <v>3698.3</v>
      </c>
      <c r="K624" s="144"/>
    </row>
    <row r="625" spans="1:12" x14ac:dyDescent="0.2">
      <c r="A625" s="116" t="s">
        <v>890</v>
      </c>
      <c r="B625" s="100" t="s">
        <v>335</v>
      </c>
      <c r="C625" s="82" t="s">
        <v>258</v>
      </c>
      <c r="D625" s="82" t="s">
        <v>233</v>
      </c>
      <c r="E625" s="82"/>
      <c r="F625" s="92"/>
      <c r="G625" s="181">
        <f>G626</f>
        <v>1964</v>
      </c>
      <c r="K625" s="144"/>
    </row>
    <row r="626" spans="1:12" ht="22.5" x14ac:dyDescent="0.2">
      <c r="A626" s="105" t="s">
        <v>891</v>
      </c>
      <c r="B626" s="100" t="s">
        <v>335</v>
      </c>
      <c r="C626" s="82" t="s">
        <v>258</v>
      </c>
      <c r="D626" s="82" t="s">
        <v>233</v>
      </c>
      <c r="E626" s="82" t="s">
        <v>892</v>
      </c>
      <c r="F626" s="92"/>
      <c r="G626" s="183">
        <f>G627</f>
        <v>1964</v>
      </c>
      <c r="K626" s="144"/>
    </row>
    <row r="627" spans="1:12" ht="22.5" x14ac:dyDescent="0.2">
      <c r="A627" s="105" t="s">
        <v>830</v>
      </c>
      <c r="B627" s="100" t="s">
        <v>335</v>
      </c>
      <c r="C627" s="82" t="s">
        <v>258</v>
      </c>
      <c r="D627" s="82" t="s">
        <v>233</v>
      </c>
      <c r="E627" s="82" t="s">
        <v>773</v>
      </c>
      <c r="F627" s="92"/>
      <c r="G627" s="183">
        <f>G628</f>
        <v>1964</v>
      </c>
      <c r="K627" s="144"/>
    </row>
    <row r="628" spans="1:12" x14ac:dyDescent="0.2">
      <c r="A628" s="78" t="s">
        <v>507</v>
      </c>
      <c r="B628" s="100" t="s">
        <v>335</v>
      </c>
      <c r="C628" s="82" t="s">
        <v>258</v>
      </c>
      <c r="D628" s="82" t="s">
        <v>233</v>
      </c>
      <c r="E628" s="82" t="s">
        <v>773</v>
      </c>
      <c r="F628" s="79" t="s">
        <v>134</v>
      </c>
      <c r="G628" s="183">
        <f>G629</f>
        <v>1964</v>
      </c>
    </row>
    <row r="629" spans="1:12" ht="22.5" x14ac:dyDescent="0.2">
      <c r="A629" s="78" t="s">
        <v>135</v>
      </c>
      <c r="B629" s="100" t="s">
        <v>335</v>
      </c>
      <c r="C629" s="82" t="s">
        <v>258</v>
      </c>
      <c r="D629" s="82" t="s">
        <v>233</v>
      </c>
      <c r="E629" s="82" t="s">
        <v>773</v>
      </c>
      <c r="F629" s="79" t="s">
        <v>136</v>
      </c>
      <c r="G629" s="183">
        <f>G630</f>
        <v>1964</v>
      </c>
    </row>
    <row r="630" spans="1:12" x14ac:dyDescent="0.2">
      <c r="A630" s="106" t="s">
        <v>681</v>
      </c>
      <c r="B630" s="100" t="s">
        <v>335</v>
      </c>
      <c r="C630" s="82" t="s">
        <v>258</v>
      </c>
      <c r="D630" s="82" t="s">
        <v>233</v>
      </c>
      <c r="E630" s="82" t="s">
        <v>773</v>
      </c>
      <c r="F630" s="79" t="s">
        <v>138</v>
      </c>
      <c r="G630" s="183">
        <v>1964</v>
      </c>
    </row>
    <row r="631" spans="1:12" x14ac:dyDescent="0.2">
      <c r="A631" s="116" t="s">
        <v>385</v>
      </c>
      <c r="B631" s="101" t="s">
        <v>335</v>
      </c>
      <c r="C631" s="94" t="s">
        <v>258</v>
      </c>
      <c r="D631" s="94" t="s">
        <v>169</v>
      </c>
      <c r="E631" s="94"/>
      <c r="F631" s="92"/>
      <c r="G631" s="181">
        <f>G632</f>
        <v>1734.3</v>
      </c>
    </row>
    <row r="632" spans="1:12" s="85" customFormat="1" ht="21" x14ac:dyDescent="0.2">
      <c r="A632" s="109" t="s">
        <v>907</v>
      </c>
      <c r="B632" s="101" t="s">
        <v>335</v>
      </c>
      <c r="C632" s="94" t="s">
        <v>258</v>
      </c>
      <c r="D632" s="94" t="s">
        <v>169</v>
      </c>
      <c r="E632" s="94" t="s">
        <v>386</v>
      </c>
      <c r="F632" s="92"/>
      <c r="G632" s="181">
        <f>G633+G645+G637</f>
        <v>1734.3</v>
      </c>
      <c r="K632" s="52"/>
      <c r="L632" s="52"/>
    </row>
    <row r="633" spans="1:12" s="85" customFormat="1" ht="22.5" x14ac:dyDescent="0.2">
      <c r="A633" s="105" t="s">
        <v>387</v>
      </c>
      <c r="B633" s="100" t="s">
        <v>335</v>
      </c>
      <c r="C633" s="82" t="s">
        <v>258</v>
      </c>
      <c r="D633" s="82" t="s">
        <v>169</v>
      </c>
      <c r="E633" s="82" t="s">
        <v>388</v>
      </c>
      <c r="F633" s="79"/>
      <c r="G633" s="183">
        <f>G634</f>
        <v>575</v>
      </c>
      <c r="K633" s="52"/>
      <c r="L633" s="52"/>
    </row>
    <row r="634" spans="1:12" s="85" customFormat="1" x14ac:dyDescent="0.2">
      <c r="A634" s="78" t="s">
        <v>507</v>
      </c>
      <c r="B634" s="100" t="s">
        <v>335</v>
      </c>
      <c r="C634" s="82" t="s">
        <v>258</v>
      </c>
      <c r="D634" s="82" t="s">
        <v>169</v>
      </c>
      <c r="E634" s="82" t="s">
        <v>388</v>
      </c>
      <c r="F634" s="79" t="s">
        <v>134</v>
      </c>
      <c r="G634" s="183">
        <f>G635</f>
        <v>575</v>
      </c>
      <c r="K634" s="52"/>
      <c r="L634" s="52"/>
    </row>
    <row r="635" spans="1:12" s="85" customFormat="1" ht="22.5" x14ac:dyDescent="0.2">
      <c r="A635" s="78" t="s">
        <v>135</v>
      </c>
      <c r="B635" s="100" t="s">
        <v>335</v>
      </c>
      <c r="C635" s="82" t="s">
        <v>258</v>
      </c>
      <c r="D635" s="82" t="s">
        <v>169</v>
      </c>
      <c r="E635" s="82" t="s">
        <v>388</v>
      </c>
      <c r="F635" s="79" t="s">
        <v>136</v>
      </c>
      <c r="G635" s="183">
        <f>G636</f>
        <v>575</v>
      </c>
      <c r="K635" s="52"/>
      <c r="L635" s="52"/>
    </row>
    <row r="636" spans="1:12" s="85" customFormat="1" x14ac:dyDescent="0.2">
      <c r="A636" s="106" t="s">
        <v>681</v>
      </c>
      <c r="B636" s="100" t="s">
        <v>335</v>
      </c>
      <c r="C636" s="82" t="s">
        <v>258</v>
      </c>
      <c r="D636" s="82" t="s">
        <v>169</v>
      </c>
      <c r="E636" s="82" t="s">
        <v>388</v>
      </c>
      <c r="F636" s="79" t="s">
        <v>138</v>
      </c>
      <c r="G636" s="183">
        <v>575</v>
      </c>
      <c r="K636" s="52"/>
      <c r="L636" s="52"/>
    </row>
    <row r="637" spans="1:12" s="85" customFormat="1" ht="22.5" x14ac:dyDescent="0.2">
      <c r="A637" s="78" t="s">
        <v>389</v>
      </c>
      <c r="B637" s="100" t="s">
        <v>335</v>
      </c>
      <c r="C637" s="82" t="s">
        <v>258</v>
      </c>
      <c r="D637" s="82" t="s">
        <v>169</v>
      </c>
      <c r="E637" s="82" t="s">
        <v>804</v>
      </c>
      <c r="F637" s="79"/>
      <c r="G637" s="183">
        <f>G638+G642</f>
        <v>987.5</v>
      </c>
      <c r="K637" s="52"/>
      <c r="L637" s="52"/>
    </row>
    <row r="638" spans="1:12" s="85" customFormat="1" x14ac:dyDescent="0.2">
      <c r="A638" s="78" t="s">
        <v>507</v>
      </c>
      <c r="B638" s="100" t="s">
        <v>335</v>
      </c>
      <c r="C638" s="82" t="s">
        <v>258</v>
      </c>
      <c r="D638" s="82" t="s">
        <v>169</v>
      </c>
      <c r="E638" s="82" t="s">
        <v>390</v>
      </c>
      <c r="F638" s="79" t="s">
        <v>134</v>
      </c>
      <c r="G638" s="183">
        <f>G639</f>
        <v>30</v>
      </c>
      <c r="K638" s="52"/>
      <c r="L638" s="52"/>
    </row>
    <row r="639" spans="1:12" s="85" customFormat="1" ht="22.5" x14ac:dyDescent="0.2">
      <c r="A639" s="78" t="s">
        <v>135</v>
      </c>
      <c r="B639" s="100" t="s">
        <v>335</v>
      </c>
      <c r="C639" s="82" t="s">
        <v>258</v>
      </c>
      <c r="D639" s="82" t="s">
        <v>169</v>
      </c>
      <c r="E639" s="82" t="s">
        <v>390</v>
      </c>
      <c r="F639" s="79" t="s">
        <v>136</v>
      </c>
      <c r="G639" s="183">
        <f>G640</f>
        <v>30</v>
      </c>
      <c r="K639" s="52"/>
      <c r="L639" s="52"/>
    </row>
    <row r="640" spans="1:12" s="85" customFormat="1" x14ac:dyDescent="0.2">
      <c r="A640" s="106" t="s">
        <v>681</v>
      </c>
      <c r="B640" s="100" t="s">
        <v>335</v>
      </c>
      <c r="C640" s="82" t="s">
        <v>258</v>
      </c>
      <c r="D640" s="82" t="s">
        <v>169</v>
      </c>
      <c r="E640" s="82" t="s">
        <v>390</v>
      </c>
      <c r="F640" s="79" t="s">
        <v>138</v>
      </c>
      <c r="G640" s="183">
        <v>30</v>
      </c>
      <c r="K640" s="52"/>
      <c r="L640" s="52"/>
    </row>
    <row r="641" spans="1:12" s="85" customFormat="1" ht="22.5" x14ac:dyDescent="0.2">
      <c r="A641" s="106" t="s">
        <v>803</v>
      </c>
      <c r="B641" s="100" t="s">
        <v>335</v>
      </c>
      <c r="C641" s="82" t="s">
        <v>258</v>
      </c>
      <c r="D641" s="82" t="s">
        <v>169</v>
      </c>
      <c r="E641" s="82" t="s">
        <v>802</v>
      </c>
      <c r="F641" s="79"/>
      <c r="G641" s="183">
        <f>G642</f>
        <v>957.5</v>
      </c>
      <c r="K641" s="52"/>
      <c r="L641" s="52"/>
    </row>
    <row r="642" spans="1:12" s="85" customFormat="1" x14ac:dyDescent="0.2">
      <c r="A642" s="78" t="s">
        <v>507</v>
      </c>
      <c r="B642" s="100" t="s">
        <v>335</v>
      </c>
      <c r="C642" s="82" t="s">
        <v>258</v>
      </c>
      <c r="D642" s="82" t="s">
        <v>169</v>
      </c>
      <c r="E642" s="82" t="s">
        <v>802</v>
      </c>
      <c r="F642" s="79" t="s">
        <v>134</v>
      </c>
      <c r="G642" s="183">
        <f>G643</f>
        <v>957.5</v>
      </c>
      <c r="K642" s="52"/>
      <c r="L642" s="52"/>
    </row>
    <row r="643" spans="1:12" s="85" customFormat="1" ht="22.5" x14ac:dyDescent="0.2">
      <c r="A643" s="78" t="s">
        <v>135</v>
      </c>
      <c r="B643" s="100" t="s">
        <v>335</v>
      </c>
      <c r="C643" s="82" t="s">
        <v>258</v>
      </c>
      <c r="D643" s="82" t="s">
        <v>169</v>
      </c>
      <c r="E643" s="82" t="s">
        <v>802</v>
      </c>
      <c r="F643" s="79" t="s">
        <v>136</v>
      </c>
      <c r="G643" s="183">
        <f>G644</f>
        <v>957.5</v>
      </c>
      <c r="K643" s="52"/>
      <c r="L643" s="52"/>
    </row>
    <row r="644" spans="1:12" s="85" customFormat="1" x14ac:dyDescent="0.2">
      <c r="A644" s="106" t="s">
        <v>681</v>
      </c>
      <c r="B644" s="100" t="s">
        <v>335</v>
      </c>
      <c r="C644" s="82" t="s">
        <v>258</v>
      </c>
      <c r="D644" s="82" t="s">
        <v>169</v>
      </c>
      <c r="E644" s="82" t="s">
        <v>802</v>
      </c>
      <c r="F644" s="79" t="s">
        <v>138</v>
      </c>
      <c r="G644" s="183">
        <v>957.5</v>
      </c>
      <c r="K644" s="52"/>
      <c r="L644" s="52"/>
    </row>
    <row r="645" spans="1:12" s="85" customFormat="1" ht="22.5" x14ac:dyDescent="0.2">
      <c r="A645" s="95" t="s">
        <v>391</v>
      </c>
      <c r="B645" s="103" t="s">
        <v>335</v>
      </c>
      <c r="C645" s="99" t="s">
        <v>258</v>
      </c>
      <c r="D645" s="99" t="s">
        <v>169</v>
      </c>
      <c r="E645" s="99" t="s">
        <v>392</v>
      </c>
      <c r="F645" s="97"/>
      <c r="G645" s="182">
        <f>G646</f>
        <v>171.8</v>
      </c>
      <c r="K645" s="52"/>
      <c r="L645" s="52"/>
    </row>
    <row r="646" spans="1:12" s="85" customFormat="1" x14ac:dyDescent="0.2">
      <c r="A646" s="78" t="s">
        <v>507</v>
      </c>
      <c r="B646" s="100" t="s">
        <v>335</v>
      </c>
      <c r="C646" s="82" t="s">
        <v>258</v>
      </c>
      <c r="D646" s="82" t="s">
        <v>169</v>
      </c>
      <c r="E646" s="82" t="s">
        <v>392</v>
      </c>
      <c r="F646" s="79" t="s">
        <v>134</v>
      </c>
      <c r="G646" s="183">
        <f>G647</f>
        <v>171.8</v>
      </c>
      <c r="K646" s="52"/>
      <c r="L646" s="52"/>
    </row>
    <row r="647" spans="1:12" s="85" customFormat="1" ht="22.5" x14ac:dyDescent="0.2">
      <c r="A647" s="78" t="s">
        <v>135</v>
      </c>
      <c r="B647" s="100" t="s">
        <v>335</v>
      </c>
      <c r="C647" s="82" t="s">
        <v>258</v>
      </c>
      <c r="D647" s="82" t="s">
        <v>169</v>
      </c>
      <c r="E647" s="82" t="s">
        <v>392</v>
      </c>
      <c r="F647" s="79" t="s">
        <v>136</v>
      </c>
      <c r="G647" s="183">
        <f>G648</f>
        <v>171.8</v>
      </c>
      <c r="K647" s="52"/>
      <c r="L647" s="52"/>
    </row>
    <row r="648" spans="1:12" ht="15" customHeight="1" x14ac:dyDescent="0.2">
      <c r="A648" s="106" t="s">
        <v>681</v>
      </c>
      <c r="B648" s="100" t="s">
        <v>335</v>
      </c>
      <c r="C648" s="82" t="s">
        <v>258</v>
      </c>
      <c r="D648" s="82" t="s">
        <v>169</v>
      </c>
      <c r="E648" s="82" t="s">
        <v>392</v>
      </c>
      <c r="F648" s="79" t="s">
        <v>138</v>
      </c>
      <c r="G648" s="183">
        <f>95+76.8</f>
        <v>171.8</v>
      </c>
    </row>
    <row r="649" spans="1:12" x14ac:dyDescent="0.2">
      <c r="A649" s="93" t="s">
        <v>221</v>
      </c>
      <c r="B649" s="90" t="s">
        <v>335</v>
      </c>
      <c r="C649" s="89" t="s">
        <v>222</v>
      </c>
      <c r="D649" s="89"/>
      <c r="E649" s="89"/>
      <c r="F649" s="91"/>
      <c r="G649" s="180">
        <f>G650+G656</f>
        <v>517.20000000000005</v>
      </c>
      <c r="I649" s="118"/>
    </row>
    <row r="650" spans="1:12" x14ac:dyDescent="0.2">
      <c r="A650" s="93" t="s">
        <v>440</v>
      </c>
      <c r="B650" s="90" t="s">
        <v>335</v>
      </c>
      <c r="C650" s="89" t="s">
        <v>222</v>
      </c>
      <c r="D650" s="89" t="s">
        <v>222</v>
      </c>
      <c r="E650" s="89" t="s">
        <v>164</v>
      </c>
      <c r="F650" s="91" t="s">
        <v>165</v>
      </c>
      <c r="G650" s="181">
        <f>G651</f>
        <v>80</v>
      </c>
    </row>
    <row r="651" spans="1:12" ht="31.5" x14ac:dyDescent="0.2">
      <c r="A651" s="93" t="s">
        <v>726</v>
      </c>
      <c r="B651" s="90" t="s">
        <v>335</v>
      </c>
      <c r="C651" s="89" t="s">
        <v>222</v>
      </c>
      <c r="D651" s="89" t="s">
        <v>222</v>
      </c>
      <c r="E651" s="89" t="s">
        <v>400</v>
      </c>
      <c r="F651" s="91"/>
      <c r="G651" s="180">
        <f>G652</f>
        <v>80</v>
      </c>
    </row>
    <row r="652" spans="1:12" ht="22.5" x14ac:dyDescent="0.2">
      <c r="A652" s="110" t="s">
        <v>401</v>
      </c>
      <c r="B652" s="102" t="s">
        <v>335</v>
      </c>
      <c r="C652" s="96" t="s">
        <v>222</v>
      </c>
      <c r="D652" s="96" t="s">
        <v>222</v>
      </c>
      <c r="E652" s="96" t="s">
        <v>402</v>
      </c>
      <c r="F652" s="98"/>
      <c r="G652" s="187">
        <f>G653</f>
        <v>80</v>
      </c>
    </row>
    <row r="653" spans="1:12" x14ac:dyDescent="0.2">
      <c r="A653" s="78" t="s">
        <v>507</v>
      </c>
      <c r="B653" s="62" t="s">
        <v>335</v>
      </c>
      <c r="C653" s="66" t="s">
        <v>222</v>
      </c>
      <c r="D653" s="66" t="s">
        <v>222</v>
      </c>
      <c r="E653" s="66" t="s">
        <v>402</v>
      </c>
      <c r="F653" s="67">
        <v>200</v>
      </c>
      <c r="G653" s="185">
        <f>G654</f>
        <v>80</v>
      </c>
    </row>
    <row r="654" spans="1:12" ht="22.5" x14ac:dyDescent="0.2">
      <c r="A654" s="78" t="s">
        <v>135</v>
      </c>
      <c r="B654" s="62" t="s">
        <v>335</v>
      </c>
      <c r="C654" s="66" t="s">
        <v>222</v>
      </c>
      <c r="D654" s="66" t="s">
        <v>222</v>
      </c>
      <c r="E654" s="66" t="s">
        <v>402</v>
      </c>
      <c r="F654" s="67">
        <v>240</v>
      </c>
      <c r="G654" s="185">
        <f>G655</f>
        <v>80</v>
      </c>
    </row>
    <row r="655" spans="1:12" x14ac:dyDescent="0.2">
      <c r="A655" s="106" t="s">
        <v>681</v>
      </c>
      <c r="B655" s="62" t="s">
        <v>335</v>
      </c>
      <c r="C655" s="66" t="s">
        <v>222</v>
      </c>
      <c r="D655" s="66" t="s">
        <v>222</v>
      </c>
      <c r="E655" s="66" t="s">
        <v>402</v>
      </c>
      <c r="F655" s="67">
        <v>244</v>
      </c>
      <c r="G655" s="185">
        <v>80</v>
      </c>
    </row>
    <row r="656" spans="1:12" x14ac:dyDescent="0.2">
      <c r="A656" s="93" t="s">
        <v>237</v>
      </c>
      <c r="B656" s="89" t="s">
        <v>335</v>
      </c>
      <c r="C656" s="89" t="s">
        <v>222</v>
      </c>
      <c r="D656" s="89" t="s">
        <v>238</v>
      </c>
      <c r="E656" s="89" t="s">
        <v>164</v>
      </c>
      <c r="F656" s="91" t="s">
        <v>165</v>
      </c>
      <c r="G656" s="181">
        <f>G657</f>
        <v>437.2</v>
      </c>
    </row>
    <row r="657" spans="1:11" s="87" customFormat="1" ht="22.5" customHeight="1" x14ac:dyDescent="0.2">
      <c r="A657" s="243" t="s">
        <v>517</v>
      </c>
      <c r="B657" s="90" t="s">
        <v>335</v>
      </c>
      <c r="C657" s="91" t="s">
        <v>222</v>
      </c>
      <c r="D657" s="91" t="s">
        <v>238</v>
      </c>
      <c r="E657" s="89" t="s">
        <v>395</v>
      </c>
      <c r="F657" s="92" t="s">
        <v>165</v>
      </c>
      <c r="G657" s="181">
        <f>G658+G663</f>
        <v>437.2</v>
      </c>
      <c r="H657" s="126"/>
      <c r="I657" s="126"/>
      <c r="J657" s="126"/>
    </row>
    <row r="658" spans="1:11" s="72" customFormat="1" ht="33.75" x14ac:dyDescent="0.2">
      <c r="A658" s="78" t="s">
        <v>125</v>
      </c>
      <c r="B658" s="71" t="s">
        <v>335</v>
      </c>
      <c r="C658" s="67" t="s">
        <v>222</v>
      </c>
      <c r="D658" s="67" t="s">
        <v>238</v>
      </c>
      <c r="E658" s="66" t="s">
        <v>395</v>
      </c>
      <c r="F658" s="70">
        <v>100</v>
      </c>
      <c r="G658" s="184">
        <f>G659</f>
        <v>397.5</v>
      </c>
      <c r="H658" s="119"/>
      <c r="I658" s="119"/>
      <c r="J658" s="119"/>
    </row>
    <row r="659" spans="1:11" s="72" customFormat="1" x14ac:dyDescent="0.2">
      <c r="A659" s="78" t="s">
        <v>149</v>
      </c>
      <c r="B659" s="88" t="s">
        <v>335</v>
      </c>
      <c r="C659" s="67" t="s">
        <v>222</v>
      </c>
      <c r="D659" s="67" t="s">
        <v>238</v>
      </c>
      <c r="E659" s="66" t="s">
        <v>395</v>
      </c>
      <c r="F659" s="70">
        <v>120</v>
      </c>
      <c r="G659" s="184">
        <f>G660+G661+G662</f>
        <v>397.5</v>
      </c>
      <c r="H659" s="119"/>
      <c r="I659" s="119"/>
      <c r="J659" s="119"/>
    </row>
    <row r="660" spans="1:11" s="72" customFormat="1" x14ac:dyDescent="0.2">
      <c r="A660" s="105" t="s">
        <v>150</v>
      </c>
      <c r="B660" s="88" t="s">
        <v>335</v>
      </c>
      <c r="C660" s="67" t="s">
        <v>222</v>
      </c>
      <c r="D660" s="67" t="s">
        <v>238</v>
      </c>
      <c r="E660" s="66" t="s">
        <v>395</v>
      </c>
      <c r="F660" s="70">
        <v>121</v>
      </c>
      <c r="G660" s="184">
        <v>293.39999999999998</v>
      </c>
      <c r="H660" s="119"/>
      <c r="I660" s="119"/>
      <c r="J660" s="119"/>
    </row>
    <row r="661" spans="1:11" ht="22.5" x14ac:dyDescent="0.2">
      <c r="A661" s="68" t="s">
        <v>264</v>
      </c>
      <c r="B661" s="66" t="s">
        <v>335</v>
      </c>
      <c r="C661" s="67" t="s">
        <v>222</v>
      </c>
      <c r="D661" s="67" t="s">
        <v>238</v>
      </c>
      <c r="E661" s="66" t="s">
        <v>395</v>
      </c>
      <c r="F661" s="67">
        <v>122</v>
      </c>
      <c r="G661" s="185">
        <v>15.5</v>
      </c>
    </row>
    <row r="662" spans="1:11" ht="33.75" x14ac:dyDescent="0.2">
      <c r="A662" s="105" t="s">
        <v>151</v>
      </c>
      <c r="B662" s="66" t="s">
        <v>335</v>
      </c>
      <c r="C662" s="67" t="s">
        <v>222</v>
      </c>
      <c r="D662" s="67" t="s">
        <v>238</v>
      </c>
      <c r="E662" s="66" t="s">
        <v>395</v>
      </c>
      <c r="F662" s="67">
        <v>129</v>
      </c>
      <c r="G662" s="185">
        <v>88.6</v>
      </c>
    </row>
    <row r="663" spans="1:11" x14ac:dyDescent="0.2">
      <c r="A663" s="78" t="s">
        <v>507</v>
      </c>
      <c r="B663" s="62" t="s">
        <v>335</v>
      </c>
      <c r="C663" s="67" t="s">
        <v>222</v>
      </c>
      <c r="D663" s="67" t="s">
        <v>238</v>
      </c>
      <c r="E663" s="66" t="s">
        <v>395</v>
      </c>
      <c r="F663" s="67" t="s">
        <v>134</v>
      </c>
      <c r="G663" s="185">
        <f>G664</f>
        <v>39.700000000000003</v>
      </c>
    </row>
    <row r="664" spans="1:11" ht="22.5" x14ac:dyDescent="0.2">
      <c r="A664" s="78" t="s">
        <v>135</v>
      </c>
      <c r="B664" s="66" t="s">
        <v>335</v>
      </c>
      <c r="C664" s="67" t="s">
        <v>222</v>
      </c>
      <c r="D664" s="67" t="s">
        <v>238</v>
      </c>
      <c r="E664" s="66" t="s">
        <v>395</v>
      </c>
      <c r="F664" s="67" t="s">
        <v>136</v>
      </c>
      <c r="G664" s="185">
        <f>G666+G665</f>
        <v>39.700000000000003</v>
      </c>
    </row>
    <row r="665" spans="1:11" ht="22.5" x14ac:dyDescent="0.2">
      <c r="A665" s="106" t="s">
        <v>152</v>
      </c>
      <c r="B665" s="66" t="s">
        <v>335</v>
      </c>
      <c r="C665" s="67" t="s">
        <v>222</v>
      </c>
      <c r="D665" s="67" t="s">
        <v>238</v>
      </c>
      <c r="E665" s="66" t="s">
        <v>395</v>
      </c>
      <c r="F665" s="67">
        <v>242</v>
      </c>
      <c r="G665" s="185">
        <v>0</v>
      </c>
    </row>
    <row r="666" spans="1:11" x14ac:dyDescent="0.2">
      <c r="A666" s="106" t="s">
        <v>681</v>
      </c>
      <c r="B666" s="62" t="s">
        <v>335</v>
      </c>
      <c r="C666" s="67" t="s">
        <v>222</v>
      </c>
      <c r="D666" s="67" t="s">
        <v>238</v>
      </c>
      <c r="E666" s="66" t="s">
        <v>395</v>
      </c>
      <c r="F666" s="67" t="s">
        <v>138</v>
      </c>
      <c r="G666" s="185">
        <v>39.700000000000003</v>
      </c>
    </row>
    <row r="667" spans="1:11" x14ac:dyDescent="0.2">
      <c r="A667" s="93" t="s">
        <v>403</v>
      </c>
      <c r="B667" s="101" t="s">
        <v>335</v>
      </c>
      <c r="C667" s="92" t="s">
        <v>238</v>
      </c>
      <c r="D667" s="94" t="s">
        <v>163</v>
      </c>
      <c r="E667" s="94" t="s">
        <v>164</v>
      </c>
      <c r="F667" s="92" t="s">
        <v>165</v>
      </c>
      <c r="G667" s="181">
        <f t="shared" ref="G667:G673" si="6">G668</f>
        <v>300</v>
      </c>
      <c r="K667" s="144"/>
    </row>
    <row r="668" spans="1:11" x14ac:dyDescent="0.2">
      <c r="A668" s="93" t="s">
        <v>404</v>
      </c>
      <c r="B668" s="94" t="s">
        <v>335</v>
      </c>
      <c r="C668" s="92" t="s">
        <v>238</v>
      </c>
      <c r="D668" s="94" t="s">
        <v>238</v>
      </c>
      <c r="E668" s="94" t="s">
        <v>164</v>
      </c>
      <c r="F668" s="92" t="s">
        <v>165</v>
      </c>
      <c r="G668" s="181">
        <f t="shared" si="6"/>
        <v>300</v>
      </c>
    </row>
    <row r="669" spans="1:11" ht="31.5" x14ac:dyDescent="0.2">
      <c r="A669" s="109" t="s">
        <v>727</v>
      </c>
      <c r="B669" s="94" t="s">
        <v>335</v>
      </c>
      <c r="C669" s="92" t="s">
        <v>238</v>
      </c>
      <c r="D669" s="94" t="s">
        <v>238</v>
      </c>
      <c r="E669" s="94" t="s">
        <v>405</v>
      </c>
      <c r="F669" s="92"/>
      <c r="G669" s="181">
        <f>G670</f>
        <v>300</v>
      </c>
    </row>
    <row r="670" spans="1:11" ht="33.75" x14ac:dyDescent="0.2">
      <c r="A670" s="78" t="s">
        <v>406</v>
      </c>
      <c r="B670" s="100" t="s">
        <v>335</v>
      </c>
      <c r="C670" s="79" t="s">
        <v>238</v>
      </c>
      <c r="D670" s="82" t="s">
        <v>238</v>
      </c>
      <c r="E670" s="82" t="s">
        <v>407</v>
      </c>
      <c r="F670" s="79" t="s">
        <v>165</v>
      </c>
      <c r="G670" s="183">
        <f>G671</f>
        <v>300</v>
      </c>
    </row>
    <row r="671" spans="1:11" ht="33.75" x14ac:dyDescent="0.2">
      <c r="A671" s="95" t="s">
        <v>408</v>
      </c>
      <c r="B671" s="99" t="s">
        <v>335</v>
      </c>
      <c r="C671" s="97" t="s">
        <v>238</v>
      </c>
      <c r="D671" s="99" t="s">
        <v>238</v>
      </c>
      <c r="E671" s="99" t="s">
        <v>409</v>
      </c>
      <c r="F671" s="97"/>
      <c r="G671" s="182">
        <f>G672</f>
        <v>300</v>
      </c>
    </row>
    <row r="672" spans="1:11" x14ac:dyDescent="0.2">
      <c r="A672" s="78" t="s">
        <v>507</v>
      </c>
      <c r="B672" s="82" t="s">
        <v>335</v>
      </c>
      <c r="C672" s="79" t="s">
        <v>238</v>
      </c>
      <c r="D672" s="82" t="s">
        <v>238</v>
      </c>
      <c r="E672" s="82" t="s">
        <v>409</v>
      </c>
      <c r="F672" s="79" t="s">
        <v>134</v>
      </c>
      <c r="G672" s="183">
        <f t="shared" si="6"/>
        <v>300</v>
      </c>
    </row>
    <row r="673" spans="1:12" ht="22.5" x14ac:dyDescent="0.2">
      <c r="A673" s="78" t="s">
        <v>135</v>
      </c>
      <c r="B673" s="100" t="s">
        <v>335</v>
      </c>
      <c r="C673" s="79" t="s">
        <v>238</v>
      </c>
      <c r="D673" s="82" t="s">
        <v>238</v>
      </c>
      <c r="E673" s="82" t="s">
        <v>409</v>
      </c>
      <c r="F673" s="79" t="s">
        <v>136</v>
      </c>
      <c r="G673" s="183">
        <f t="shared" si="6"/>
        <v>300</v>
      </c>
    </row>
    <row r="674" spans="1:12" x14ac:dyDescent="0.2">
      <c r="A674" s="106" t="s">
        <v>681</v>
      </c>
      <c r="B674" s="82" t="s">
        <v>335</v>
      </c>
      <c r="C674" s="79" t="s">
        <v>238</v>
      </c>
      <c r="D674" s="82" t="s">
        <v>238</v>
      </c>
      <c r="E674" s="82" t="s">
        <v>409</v>
      </c>
      <c r="F674" s="79" t="s">
        <v>138</v>
      </c>
      <c r="G674" s="194">
        <v>300</v>
      </c>
    </row>
    <row r="675" spans="1:12" x14ac:dyDescent="0.2">
      <c r="A675" s="93" t="s">
        <v>166</v>
      </c>
      <c r="B675" s="94" t="s">
        <v>335</v>
      </c>
      <c r="C675" s="92">
        <v>10</v>
      </c>
      <c r="D675" s="94"/>
      <c r="E675" s="94"/>
      <c r="F675" s="92"/>
      <c r="G675" s="193">
        <f>G676</f>
        <v>1100</v>
      </c>
      <c r="K675" s="144"/>
    </row>
    <row r="676" spans="1:12" x14ac:dyDescent="0.2">
      <c r="A676" s="93" t="s">
        <v>410</v>
      </c>
      <c r="B676" s="94" t="s">
        <v>335</v>
      </c>
      <c r="C676" s="92">
        <v>10</v>
      </c>
      <c r="D676" s="94" t="s">
        <v>169</v>
      </c>
      <c r="E676" s="94"/>
      <c r="F676" s="92"/>
      <c r="G676" s="193">
        <f>G677+G713</f>
        <v>1100</v>
      </c>
    </row>
    <row r="677" spans="1:12" s="85" customFormat="1" ht="21.75" customHeight="1" x14ac:dyDescent="0.2">
      <c r="A677" s="93" t="s">
        <v>728</v>
      </c>
      <c r="B677" s="94" t="s">
        <v>335</v>
      </c>
      <c r="C677" s="92">
        <v>10</v>
      </c>
      <c r="D677" s="94" t="s">
        <v>169</v>
      </c>
      <c r="E677" s="94" t="s">
        <v>421</v>
      </c>
      <c r="F677" s="92"/>
      <c r="G677" s="181">
        <f>+G682+G685+G689+G693+G697+G701+G705+G709+G678</f>
        <v>300</v>
      </c>
      <c r="K677" s="52"/>
      <c r="L677" s="52"/>
    </row>
    <row r="678" spans="1:12" s="85" customFormat="1" ht="22.5" x14ac:dyDescent="0.2">
      <c r="A678" s="325" t="s">
        <v>807</v>
      </c>
      <c r="B678" s="99" t="s">
        <v>335</v>
      </c>
      <c r="C678" s="97">
        <v>10</v>
      </c>
      <c r="D678" s="99" t="s">
        <v>169</v>
      </c>
      <c r="E678" s="82" t="s">
        <v>806</v>
      </c>
      <c r="F678" s="97"/>
      <c r="G678" s="182">
        <f>G679</f>
        <v>1.5</v>
      </c>
      <c r="K678" s="52"/>
      <c r="L678" s="52"/>
    </row>
    <row r="679" spans="1:12" s="85" customFormat="1" x14ac:dyDescent="0.2">
      <c r="A679" s="78" t="s">
        <v>507</v>
      </c>
      <c r="B679" s="82" t="s">
        <v>335</v>
      </c>
      <c r="C679" s="79">
        <v>10</v>
      </c>
      <c r="D679" s="82" t="s">
        <v>169</v>
      </c>
      <c r="E679" s="82" t="s">
        <v>806</v>
      </c>
      <c r="F679" s="79" t="s">
        <v>134</v>
      </c>
      <c r="G679" s="183">
        <f>G680</f>
        <v>1.5</v>
      </c>
      <c r="K679" s="52"/>
      <c r="L679" s="52"/>
    </row>
    <row r="680" spans="1:12" s="85" customFormat="1" ht="22.5" x14ac:dyDescent="0.2">
      <c r="A680" s="78" t="s">
        <v>135</v>
      </c>
      <c r="B680" s="100" t="s">
        <v>335</v>
      </c>
      <c r="C680" s="79">
        <v>10</v>
      </c>
      <c r="D680" s="82" t="s">
        <v>169</v>
      </c>
      <c r="E680" s="82" t="s">
        <v>806</v>
      </c>
      <c r="F680" s="79" t="s">
        <v>136</v>
      </c>
      <c r="G680" s="183">
        <f>G681</f>
        <v>1.5</v>
      </c>
      <c r="K680" s="52"/>
      <c r="L680" s="52"/>
    </row>
    <row r="681" spans="1:12" s="85" customFormat="1" x14ac:dyDescent="0.2">
      <c r="A681" s="106" t="s">
        <v>681</v>
      </c>
      <c r="B681" s="82" t="s">
        <v>335</v>
      </c>
      <c r="C681" s="79">
        <v>10</v>
      </c>
      <c r="D681" s="82" t="s">
        <v>169</v>
      </c>
      <c r="E681" s="82" t="s">
        <v>806</v>
      </c>
      <c r="F681" s="79" t="s">
        <v>138</v>
      </c>
      <c r="G681" s="194">
        <v>1.5</v>
      </c>
      <c r="K681" s="52"/>
      <c r="L681" s="52"/>
    </row>
    <row r="682" spans="1:12" s="85" customFormat="1" ht="22.5" x14ac:dyDescent="0.2">
      <c r="A682" s="319" t="s">
        <v>808</v>
      </c>
      <c r="B682" s="82" t="s">
        <v>335</v>
      </c>
      <c r="C682" s="79">
        <v>10</v>
      </c>
      <c r="D682" s="82" t="s">
        <v>169</v>
      </c>
      <c r="E682" s="82" t="s">
        <v>809</v>
      </c>
      <c r="F682" s="79"/>
      <c r="G682" s="194">
        <f>G683</f>
        <v>30</v>
      </c>
      <c r="K682" s="52"/>
      <c r="L682" s="52"/>
    </row>
    <row r="683" spans="1:12" s="85" customFormat="1" x14ac:dyDescent="0.2">
      <c r="A683" s="73" t="s">
        <v>177</v>
      </c>
      <c r="B683" s="82" t="s">
        <v>335</v>
      </c>
      <c r="C683" s="79">
        <v>10</v>
      </c>
      <c r="D683" s="82" t="s">
        <v>169</v>
      </c>
      <c r="E683" s="82" t="s">
        <v>809</v>
      </c>
      <c r="F683" s="79">
        <v>300</v>
      </c>
      <c r="G683" s="194">
        <f>G684</f>
        <v>30</v>
      </c>
      <c r="K683" s="52"/>
      <c r="L683" s="52"/>
    </row>
    <row r="684" spans="1:12" s="85" customFormat="1" ht="18.75" customHeight="1" x14ac:dyDescent="0.2">
      <c r="A684" s="78" t="s">
        <v>764</v>
      </c>
      <c r="B684" s="82" t="s">
        <v>335</v>
      </c>
      <c r="C684" s="79">
        <v>10</v>
      </c>
      <c r="D684" s="82" t="s">
        <v>169</v>
      </c>
      <c r="E684" s="82" t="s">
        <v>809</v>
      </c>
      <c r="F684" s="79">
        <v>360</v>
      </c>
      <c r="G684" s="194">
        <v>30</v>
      </c>
      <c r="K684" s="52"/>
      <c r="L684" s="52"/>
    </row>
    <row r="685" spans="1:12" s="85" customFormat="1" ht="22.5" x14ac:dyDescent="0.2">
      <c r="A685" s="325" t="s">
        <v>810</v>
      </c>
      <c r="B685" s="99" t="s">
        <v>335</v>
      </c>
      <c r="C685" s="97">
        <v>10</v>
      </c>
      <c r="D685" s="99" t="s">
        <v>169</v>
      </c>
      <c r="E685" s="82" t="s">
        <v>422</v>
      </c>
      <c r="F685" s="97"/>
      <c r="G685" s="182">
        <f>G686</f>
        <v>60</v>
      </c>
      <c r="K685" s="52"/>
      <c r="L685" s="52"/>
    </row>
    <row r="686" spans="1:12" s="85" customFormat="1" x14ac:dyDescent="0.2">
      <c r="A686" s="78" t="s">
        <v>507</v>
      </c>
      <c r="B686" s="82" t="s">
        <v>335</v>
      </c>
      <c r="C686" s="79">
        <v>10</v>
      </c>
      <c r="D686" s="82" t="s">
        <v>169</v>
      </c>
      <c r="E686" s="82" t="s">
        <v>422</v>
      </c>
      <c r="F686" s="79" t="s">
        <v>134</v>
      </c>
      <c r="G686" s="183">
        <f>G687</f>
        <v>60</v>
      </c>
      <c r="K686" s="52"/>
      <c r="L686" s="52"/>
    </row>
    <row r="687" spans="1:12" s="85" customFormat="1" ht="22.5" x14ac:dyDescent="0.2">
      <c r="A687" s="78" t="s">
        <v>135</v>
      </c>
      <c r="B687" s="100" t="s">
        <v>335</v>
      </c>
      <c r="C687" s="79">
        <v>10</v>
      </c>
      <c r="D687" s="82" t="s">
        <v>169</v>
      </c>
      <c r="E687" s="82" t="s">
        <v>422</v>
      </c>
      <c r="F687" s="79" t="s">
        <v>136</v>
      </c>
      <c r="G687" s="183">
        <f>G688</f>
        <v>60</v>
      </c>
      <c r="K687" s="52"/>
      <c r="L687" s="52"/>
    </row>
    <row r="688" spans="1:12" s="85" customFormat="1" x14ac:dyDescent="0.2">
      <c r="A688" s="106" t="s">
        <v>681</v>
      </c>
      <c r="B688" s="82" t="s">
        <v>335</v>
      </c>
      <c r="C688" s="79">
        <v>10</v>
      </c>
      <c r="D688" s="82" t="s">
        <v>169</v>
      </c>
      <c r="E688" s="82" t="s">
        <v>422</v>
      </c>
      <c r="F688" s="79" t="s">
        <v>138</v>
      </c>
      <c r="G688" s="194">
        <v>60</v>
      </c>
      <c r="K688" s="52"/>
      <c r="L688" s="52"/>
    </row>
    <row r="689" spans="1:12" s="85" customFormat="1" x14ac:dyDescent="0.2">
      <c r="A689" s="325" t="s">
        <v>812</v>
      </c>
      <c r="B689" s="99" t="s">
        <v>335</v>
      </c>
      <c r="C689" s="97">
        <v>10</v>
      </c>
      <c r="D689" s="99" t="s">
        <v>169</v>
      </c>
      <c r="E689" s="82" t="s">
        <v>811</v>
      </c>
      <c r="F689" s="97"/>
      <c r="G689" s="182">
        <f>G690</f>
        <v>4</v>
      </c>
      <c r="K689" s="52"/>
      <c r="L689" s="52"/>
    </row>
    <row r="690" spans="1:12" s="85" customFormat="1" x14ac:dyDescent="0.2">
      <c r="A690" s="78" t="s">
        <v>507</v>
      </c>
      <c r="B690" s="82" t="s">
        <v>335</v>
      </c>
      <c r="C690" s="79">
        <v>10</v>
      </c>
      <c r="D690" s="82" t="s">
        <v>169</v>
      </c>
      <c r="E690" s="82" t="s">
        <v>811</v>
      </c>
      <c r="F690" s="79" t="s">
        <v>134</v>
      </c>
      <c r="G690" s="183">
        <f>G691</f>
        <v>4</v>
      </c>
      <c r="K690" s="52"/>
      <c r="L690" s="52"/>
    </row>
    <row r="691" spans="1:12" s="85" customFormat="1" ht="22.5" x14ac:dyDescent="0.2">
      <c r="A691" s="78" t="s">
        <v>135</v>
      </c>
      <c r="B691" s="100" t="s">
        <v>335</v>
      </c>
      <c r="C691" s="79">
        <v>10</v>
      </c>
      <c r="D691" s="82" t="s">
        <v>169</v>
      </c>
      <c r="E691" s="82" t="s">
        <v>811</v>
      </c>
      <c r="F691" s="79" t="s">
        <v>136</v>
      </c>
      <c r="G691" s="183">
        <f>G692</f>
        <v>4</v>
      </c>
      <c r="K691" s="52"/>
      <c r="L691" s="52"/>
    </row>
    <row r="692" spans="1:12" s="85" customFormat="1" x14ac:dyDescent="0.2">
      <c r="A692" s="106" t="s">
        <v>681</v>
      </c>
      <c r="B692" s="82" t="s">
        <v>335</v>
      </c>
      <c r="C692" s="79">
        <v>10</v>
      </c>
      <c r="D692" s="82" t="s">
        <v>169</v>
      </c>
      <c r="E692" s="82" t="s">
        <v>811</v>
      </c>
      <c r="F692" s="79" t="s">
        <v>138</v>
      </c>
      <c r="G692" s="194">
        <v>4</v>
      </c>
      <c r="K692" s="52"/>
      <c r="L692" s="52"/>
    </row>
    <row r="693" spans="1:12" s="85" customFormat="1" ht="22.5" x14ac:dyDescent="0.2">
      <c r="A693" s="325" t="s">
        <v>814</v>
      </c>
      <c r="B693" s="99" t="s">
        <v>335</v>
      </c>
      <c r="C693" s="97">
        <v>10</v>
      </c>
      <c r="D693" s="99" t="s">
        <v>169</v>
      </c>
      <c r="E693" s="82" t="s">
        <v>813</v>
      </c>
      <c r="F693" s="97"/>
      <c r="G693" s="182">
        <f>G694</f>
        <v>32</v>
      </c>
      <c r="K693" s="52"/>
      <c r="L693" s="52"/>
    </row>
    <row r="694" spans="1:12" s="85" customFormat="1" x14ac:dyDescent="0.2">
      <c r="A694" s="78" t="s">
        <v>507</v>
      </c>
      <c r="B694" s="82" t="s">
        <v>335</v>
      </c>
      <c r="C694" s="79">
        <v>10</v>
      </c>
      <c r="D694" s="82" t="s">
        <v>169</v>
      </c>
      <c r="E694" s="82" t="s">
        <v>813</v>
      </c>
      <c r="F694" s="79" t="s">
        <v>134</v>
      </c>
      <c r="G694" s="183">
        <f>G695</f>
        <v>32</v>
      </c>
      <c r="K694" s="52"/>
      <c r="L694" s="52"/>
    </row>
    <row r="695" spans="1:12" s="85" customFormat="1" ht="22.5" x14ac:dyDescent="0.2">
      <c r="A695" s="78" t="s">
        <v>135</v>
      </c>
      <c r="B695" s="100" t="s">
        <v>335</v>
      </c>
      <c r="C695" s="79">
        <v>10</v>
      </c>
      <c r="D695" s="82" t="s">
        <v>169</v>
      </c>
      <c r="E695" s="82" t="s">
        <v>813</v>
      </c>
      <c r="F695" s="79" t="s">
        <v>136</v>
      </c>
      <c r="G695" s="183">
        <f>G696</f>
        <v>32</v>
      </c>
      <c r="K695" s="52"/>
      <c r="L695" s="52"/>
    </row>
    <row r="696" spans="1:12" s="85" customFormat="1" x14ac:dyDescent="0.2">
      <c r="A696" s="106" t="s">
        <v>681</v>
      </c>
      <c r="B696" s="82" t="s">
        <v>335</v>
      </c>
      <c r="C696" s="79">
        <v>10</v>
      </c>
      <c r="D696" s="82" t="s">
        <v>169</v>
      </c>
      <c r="E696" s="82" t="s">
        <v>813</v>
      </c>
      <c r="F696" s="79" t="s">
        <v>138</v>
      </c>
      <c r="G696" s="194">
        <v>32</v>
      </c>
      <c r="K696" s="52"/>
      <c r="L696" s="52"/>
    </row>
    <row r="697" spans="1:12" s="85" customFormat="1" x14ac:dyDescent="0.2">
      <c r="A697" s="325" t="s">
        <v>822</v>
      </c>
      <c r="B697" s="99" t="s">
        <v>335</v>
      </c>
      <c r="C697" s="97">
        <v>10</v>
      </c>
      <c r="D697" s="99" t="s">
        <v>169</v>
      </c>
      <c r="E697" s="82" t="s">
        <v>815</v>
      </c>
      <c r="F697" s="97"/>
      <c r="G697" s="182">
        <f>G698</f>
        <v>44.5</v>
      </c>
      <c r="K697" s="52"/>
      <c r="L697" s="52"/>
    </row>
    <row r="698" spans="1:12" s="85" customFormat="1" x14ac:dyDescent="0.2">
      <c r="A698" s="78" t="s">
        <v>507</v>
      </c>
      <c r="B698" s="82" t="s">
        <v>335</v>
      </c>
      <c r="C698" s="79">
        <v>10</v>
      </c>
      <c r="D698" s="82" t="s">
        <v>169</v>
      </c>
      <c r="E698" s="82" t="s">
        <v>815</v>
      </c>
      <c r="F698" s="79" t="s">
        <v>134</v>
      </c>
      <c r="G698" s="183">
        <f>G699</f>
        <v>44.5</v>
      </c>
      <c r="K698" s="52"/>
      <c r="L698" s="52"/>
    </row>
    <row r="699" spans="1:12" s="85" customFormat="1" ht="22.5" x14ac:dyDescent="0.2">
      <c r="A699" s="78" t="s">
        <v>135</v>
      </c>
      <c r="B699" s="100" t="s">
        <v>335</v>
      </c>
      <c r="C699" s="79">
        <v>10</v>
      </c>
      <c r="D699" s="82" t="s">
        <v>169</v>
      </c>
      <c r="E699" s="82" t="s">
        <v>815</v>
      </c>
      <c r="F699" s="79" t="s">
        <v>136</v>
      </c>
      <c r="G699" s="183">
        <f>G700</f>
        <v>44.5</v>
      </c>
      <c r="K699" s="52"/>
      <c r="L699" s="52"/>
    </row>
    <row r="700" spans="1:12" s="85" customFormat="1" x14ac:dyDescent="0.2">
      <c r="A700" s="106" t="s">
        <v>681</v>
      </c>
      <c r="B700" s="82" t="s">
        <v>335</v>
      </c>
      <c r="C700" s="79">
        <v>10</v>
      </c>
      <c r="D700" s="82" t="s">
        <v>169</v>
      </c>
      <c r="E700" s="82" t="s">
        <v>815</v>
      </c>
      <c r="F700" s="79" t="s">
        <v>138</v>
      </c>
      <c r="G700" s="194">
        <f>84.5-40</f>
        <v>44.5</v>
      </c>
      <c r="K700" s="52"/>
      <c r="L700" s="52"/>
    </row>
    <row r="701" spans="1:12" s="85" customFormat="1" ht="22.5" x14ac:dyDescent="0.2">
      <c r="A701" s="325" t="s">
        <v>817</v>
      </c>
      <c r="B701" s="99" t="s">
        <v>335</v>
      </c>
      <c r="C701" s="97">
        <v>10</v>
      </c>
      <c r="D701" s="99" t="s">
        <v>169</v>
      </c>
      <c r="E701" s="82" t="s">
        <v>816</v>
      </c>
      <c r="F701" s="97"/>
      <c r="G701" s="182">
        <f>G702</f>
        <v>78</v>
      </c>
      <c r="K701" s="52"/>
      <c r="L701" s="52"/>
    </row>
    <row r="702" spans="1:12" s="85" customFormat="1" x14ac:dyDescent="0.2">
      <c r="A702" s="78" t="s">
        <v>507</v>
      </c>
      <c r="B702" s="82" t="s">
        <v>335</v>
      </c>
      <c r="C702" s="79">
        <v>10</v>
      </c>
      <c r="D702" s="82" t="s">
        <v>169</v>
      </c>
      <c r="E702" s="82" t="s">
        <v>816</v>
      </c>
      <c r="F702" s="79" t="s">
        <v>134</v>
      </c>
      <c r="G702" s="183">
        <f>G703</f>
        <v>78</v>
      </c>
      <c r="K702" s="52"/>
      <c r="L702" s="52"/>
    </row>
    <row r="703" spans="1:12" s="85" customFormat="1" ht="22.5" x14ac:dyDescent="0.2">
      <c r="A703" s="78" t="s">
        <v>135</v>
      </c>
      <c r="B703" s="100" t="s">
        <v>335</v>
      </c>
      <c r="C703" s="79">
        <v>10</v>
      </c>
      <c r="D703" s="82" t="s">
        <v>169</v>
      </c>
      <c r="E703" s="82" t="s">
        <v>816</v>
      </c>
      <c r="F703" s="79" t="s">
        <v>136</v>
      </c>
      <c r="G703" s="183">
        <f>G704</f>
        <v>78</v>
      </c>
      <c r="K703" s="52"/>
      <c r="L703" s="52"/>
    </row>
    <row r="704" spans="1:12" s="85" customFormat="1" x14ac:dyDescent="0.2">
      <c r="A704" s="106" t="s">
        <v>681</v>
      </c>
      <c r="B704" s="82" t="s">
        <v>335</v>
      </c>
      <c r="C704" s="79">
        <v>10</v>
      </c>
      <c r="D704" s="82" t="s">
        <v>169</v>
      </c>
      <c r="E704" s="82" t="s">
        <v>816</v>
      </c>
      <c r="F704" s="79" t="s">
        <v>138</v>
      </c>
      <c r="G704" s="194">
        <v>78</v>
      </c>
      <c r="K704" s="52"/>
      <c r="L704" s="52"/>
    </row>
    <row r="705" spans="1:12" s="85" customFormat="1" ht="22.5" x14ac:dyDescent="0.2">
      <c r="A705" s="325" t="s">
        <v>818</v>
      </c>
      <c r="B705" s="99" t="s">
        <v>335</v>
      </c>
      <c r="C705" s="97">
        <v>10</v>
      </c>
      <c r="D705" s="99" t="s">
        <v>169</v>
      </c>
      <c r="E705" s="82" t="s">
        <v>819</v>
      </c>
      <c r="F705" s="97"/>
      <c r="G705" s="182">
        <f>G706</f>
        <v>20</v>
      </c>
      <c r="K705" s="52"/>
      <c r="L705" s="52"/>
    </row>
    <row r="706" spans="1:12" s="85" customFormat="1" x14ac:dyDescent="0.2">
      <c r="A706" s="78" t="s">
        <v>507</v>
      </c>
      <c r="B706" s="82" t="s">
        <v>335</v>
      </c>
      <c r="C706" s="79">
        <v>10</v>
      </c>
      <c r="D706" s="82" t="s">
        <v>169</v>
      </c>
      <c r="E706" s="82" t="s">
        <v>819</v>
      </c>
      <c r="F706" s="79" t="s">
        <v>134</v>
      </c>
      <c r="G706" s="183">
        <f>G707</f>
        <v>20</v>
      </c>
      <c r="K706" s="52"/>
      <c r="L706" s="52"/>
    </row>
    <row r="707" spans="1:12" s="85" customFormat="1" ht="22.5" x14ac:dyDescent="0.2">
      <c r="A707" s="78" t="s">
        <v>135</v>
      </c>
      <c r="B707" s="100" t="s">
        <v>335</v>
      </c>
      <c r="C707" s="79">
        <v>10</v>
      </c>
      <c r="D707" s="82" t="s">
        <v>169</v>
      </c>
      <c r="E707" s="82" t="s">
        <v>819</v>
      </c>
      <c r="F707" s="79" t="s">
        <v>136</v>
      </c>
      <c r="G707" s="183">
        <f>G708</f>
        <v>20</v>
      </c>
      <c r="K707" s="52"/>
      <c r="L707" s="52"/>
    </row>
    <row r="708" spans="1:12" s="85" customFormat="1" x14ac:dyDescent="0.2">
      <c r="A708" s="106" t="s">
        <v>681</v>
      </c>
      <c r="B708" s="82" t="s">
        <v>335</v>
      </c>
      <c r="C708" s="79">
        <v>10</v>
      </c>
      <c r="D708" s="82" t="s">
        <v>169</v>
      </c>
      <c r="E708" s="82" t="s">
        <v>819</v>
      </c>
      <c r="F708" s="79" t="s">
        <v>138</v>
      </c>
      <c r="G708" s="194">
        <v>20</v>
      </c>
      <c r="K708" s="52"/>
      <c r="L708" s="52"/>
    </row>
    <row r="709" spans="1:12" x14ac:dyDescent="0.2">
      <c r="A709" s="325" t="s">
        <v>821</v>
      </c>
      <c r="B709" s="99" t="s">
        <v>335</v>
      </c>
      <c r="C709" s="97">
        <v>10</v>
      </c>
      <c r="D709" s="99" t="s">
        <v>169</v>
      </c>
      <c r="E709" s="82" t="s">
        <v>820</v>
      </c>
      <c r="F709" s="97"/>
      <c r="G709" s="182">
        <f>G710</f>
        <v>30</v>
      </c>
    </row>
    <row r="710" spans="1:12" x14ac:dyDescent="0.2">
      <c r="A710" s="78" t="s">
        <v>507</v>
      </c>
      <c r="B710" s="82" t="s">
        <v>335</v>
      </c>
      <c r="C710" s="79">
        <v>10</v>
      </c>
      <c r="D710" s="82" t="s">
        <v>169</v>
      </c>
      <c r="E710" s="82" t="s">
        <v>820</v>
      </c>
      <c r="F710" s="79" t="s">
        <v>134</v>
      </c>
      <c r="G710" s="183">
        <f>G711</f>
        <v>30</v>
      </c>
    </row>
    <row r="711" spans="1:12" ht="22.5" x14ac:dyDescent="0.2">
      <c r="A711" s="78" t="s">
        <v>135</v>
      </c>
      <c r="B711" s="100" t="s">
        <v>335</v>
      </c>
      <c r="C711" s="79">
        <v>10</v>
      </c>
      <c r="D711" s="82" t="s">
        <v>169</v>
      </c>
      <c r="E711" s="82" t="s">
        <v>820</v>
      </c>
      <c r="F711" s="79" t="s">
        <v>136</v>
      </c>
      <c r="G711" s="183">
        <f>G712</f>
        <v>30</v>
      </c>
    </row>
    <row r="712" spans="1:12" x14ac:dyDescent="0.2">
      <c r="A712" s="106" t="s">
        <v>681</v>
      </c>
      <c r="B712" s="82" t="s">
        <v>335</v>
      </c>
      <c r="C712" s="79">
        <v>10</v>
      </c>
      <c r="D712" s="82" t="s">
        <v>169</v>
      </c>
      <c r="E712" s="82" t="s">
        <v>820</v>
      </c>
      <c r="F712" s="79" t="s">
        <v>138</v>
      </c>
      <c r="G712" s="194">
        <v>30</v>
      </c>
    </row>
    <row r="713" spans="1:12" ht="21" x14ac:dyDescent="0.2">
      <c r="A713" s="107" t="s">
        <v>908</v>
      </c>
      <c r="B713" s="94" t="s">
        <v>335</v>
      </c>
      <c r="C713" s="92">
        <v>10</v>
      </c>
      <c r="D713" s="94" t="s">
        <v>169</v>
      </c>
      <c r="E713" s="94" t="s">
        <v>411</v>
      </c>
      <c r="F713" s="92"/>
      <c r="G713" s="193">
        <f>G714</f>
        <v>800</v>
      </c>
    </row>
    <row r="714" spans="1:12" x14ac:dyDescent="0.2">
      <c r="A714" s="108" t="s">
        <v>799</v>
      </c>
      <c r="B714" s="82" t="s">
        <v>335</v>
      </c>
      <c r="C714" s="79">
        <v>10</v>
      </c>
      <c r="D714" s="82" t="s">
        <v>169</v>
      </c>
      <c r="E714" s="82" t="s">
        <v>798</v>
      </c>
      <c r="F714" s="97"/>
      <c r="G714" s="195">
        <f>G715</f>
        <v>800</v>
      </c>
    </row>
    <row r="715" spans="1:12" x14ac:dyDescent="0.2">
      <c r="A715" s="73" t="s">
        <v>177</v>
      </c>
      <c r="B715" s="82" t="s">
        <v>335</v>
      </c>
      <c r="C715" s="79">
        <v>10</v>
      </c>
      <c r="D715" s="82" t="s">
        <v>169</v>
      </c>
      <c r="E715" s="82" t="s">
        <v>798</v>
      </c>
      <c r="F715" s="79">
        <v>300</v>
      </c>
      <c r="G715" s="194">
        <f>G716</f>
        <v>800</v>
      </c>
    </row>
    <row r="716" spans="1:12" ht="33.75" x14ac:dyDescent="0.2">
      <c r="A716" s="78" t="s">
        <v>474</v>
      </c>
      <c r="B716" s="82" t="s">
        <v>335</v>
      </c>
      <c r="C716" s="79">
        <v>10</v>
      </c>
      <c r="D716" s="82" t="s">
        <v>169</v>
      </c>
      <c r="E716" s="82" t="s">
        <v>798</v>
      </c>
      <c r="F716" s="79">
        <v>320</v>
      </c>
      <c r="G716" s="194">
        <f>G717</f>
        <v>800</v>
      </c>
    </row>
    <row r="717" spans="1:12" x14ac:dyDescent="0.2">
      <c r="A717" s="78" t="s">
        <v>412</v>
      </c>
      <c r="B717" s="82" t="s">
        <v>335</v>
      </c>
      <c r="C717" s="79">
        <v>10</v>
      </c>
      <c r="D717" s="82" t="s">
        <v>169</v>
      </c>
      <c r="E717" s="82" t="s">
        <v>798</v>
      </c>
      <c r="F717" s="79">
        <v>322</v>
      </c>
      <c r="G717" s="194">
        <v>800</v>
      </c>
    </row>
    <row r="718" spans="1:12" x14ac:dyDescent="0.2">
      <c r="A718" s="93" t="s">
        <v>413</v>
      </c>
      <c r="B718" s="94" t="s">
        <v>335</v>
      </c>
      <c r="C718" s="92" t="s">
        <v>414</v>
      </c>
      <c r="D718" s="94" t="s">
        <v>163</v>
      </c>
      <c r="E718" s="94" t="s">
        <v>164</v>
      </c>
      <c r="F718" s="92" t="s">
        <v>165</v>
      </c>
      <c r="G718" s="193">
        <f>G719</f>
        <v>780</v>
      </c>
      <c r="K718" s="144"/>
    </row>
    <row r="719" spans="1:12" x14ac:dyDescent="0.2">
      <c r="A719" s="93" t="s">
        <v>415</v>
      </c>
      <c r="B719" s="101" t="s">
        <v>335</v>
      </c>
      <c r="C719" s="92" t="s">
        <v>414</v>
      </c>
      <c r="D719" s="94" t="s">
        <v>258</v>
      </c>
      <c r="E719" s="94" t="s">
        <v>164</v>
      </c>
      <c r="F719" s="92" t="s">
        <v>165</v>
      </c>
      <c r="G719" s="193">
        <f>G720+G733</f>
        <v>780</v>
      </c>
    </row>
    <row r="720" spans="1:12" ht="31.5" x14ac:dyDescent="0.2">
      <c r="A720" s="93" t="s">
        <v>729</v>
      </c>
      <c r="B720" s="94" t="s">
        <v>335</v>
      </c>
      <c r="C720" s="92" t="s">
        <v>414</v>
      </c>
      <c r="D720" s="94" t="s">
        <v>258</v>
      </c>
      <c r="E720" s="94" t="s">
        <v>416</v>
      </c>
      <c r="F720" s="92"/>
      <c r="G720" s="193">
        <f>G721+G725+G729</f>
        <v>280</v>
      </c>
    </row>
    <row r="721" spans="1:12" ht="22.5" x14ac:dyDescent="0.2">
      <c r="A721" s="95" t="s">
        <v>417</v>
      </c>
      <c r="B721" s="99" t="s">
        <v>335</v>
      </c>
      <c r="C721" s="97" t="s">
        <v>414</v>
      </c>
      <c r="D721" s="99" t="s">
        <v>258</v>
      </c>
      <c r="E721" s="99" t="s">
        <v>418</v>
      </c>
      <c r="F721" s="97"/>
      <c r="G721" s="195">
        <f t="shared" ref="G721:G731" si="7">G722</f>
        <v>139.5</v>
      </c>
    </row>
    <row r="722" spans="1:12" x14ac:dyDescent="0.2">
      <c r="A722" s="78" t="s">
        <v>507</v>
      </c>
      <c r="B722" s="82" t="s">
        <v>335</v>
      </c>
      <c r="C722" s="79" t="s">
        <v>414</v>
      </c>
      <c r="D722" s="82" t="s">
        <v>258</v>
      </c>
      <c r="E722" s="82" t="s">
        <v>418</v>
      </c>
      <c r="F722" s="79">
        <v>200</v>
      </c>
      <c r="G722" s="194">
        <f t="shared" si="7"/>
        <v>139.5</v>
      </c>
    </row>
    <row r="723" spans="1:12" ht="22.5" x14ac:dyDescent="0.2">
      <c r="A723" s="78" t="s">
        <v>135</v>
      </c>
      <c r="B723" s="100" t="s">
        <v>335</v>
      </c>
      <c r="C723" s="79" t="s">
        <v>414</v>
      </c>
      <c r="D723" s="82" t="s">
        <v>258</v>
      </c>
      <c r="E723" s="82" t="s">
        <v>418</v>
      </c>
      <c r="F723" s="79">
        <v>240</v>
      </c>
      <c r="G723" s="194">
        <f t="shared" si="7"/>
        <v>139.5</v>
      </c>
    </row>
    <row r="724" spans="1:12" x14ac:dyDescent="0.2">
      <c r="A724" s="106" t="s">
        <v>681</v>
      </c>
      <c r="B724" s="82" t="s">
        <v>335</v>
      </c>
      <c r="C724" s="79" t="s">
        <v>414</v>
      </c>
      <c r="D724" s="82" t="s">
        <v>258</v>
      </c>
      <c r="E724" s="82" t="s">
        <v>418</v>
      </c>
      <c r="F724" s="79">
        <v>244</v>
      </c>
      <c r="G724" s="194">
        <v>139.5</v>
      </c>
    </row>
    <row r="725" spans="1:12" s="85" customFormat="1" ht="22.5" x14ac:dyDescent="0.2">
      <c r="A725" s="319" t="s">
        <v>795</v>
      </c>
      <c r="B725" s="82" t="s">
        <v>335</v>
      </c>
      <c r="C725" s="79" t="s">
        <v>414</v>
      </c>
      <c r="D725" s="82" t="s">
        <v>258</v>
      </c>
      <c r="E725" s="82" t="s">
        <v>793</v>
      </c>
      <c r="F725" s="79"/>
      <c r="G725" s="194">
        <f>G726</f>
        <v>110.9</v>
      </c>
      <c r="K725" s="52"/>
      <c r="L725" s="52"/>
    </row>
    <row r="726" spans="1:12" s="85" customFormat="1" x14ac:dyDescent="0.2">
      <c r="A726" s="78" t="s">
        <v>507</v>
      </c>
      <c r="B726" s="82" t="s">
        <v>335</v>
      </c>
      <c r="C726" s="79" t="s">
        <v>414</v>
      </c>
      <c r="D726" s="82" t="s">
        <v>258</v>
      </c>
      <c r="E726" s="82" t="s">
        <v>793</v>
      </c>
      <c r="F726" s="79">
        <v>200</v>
      </c>
      <c r="G726" s="194">
        <f t="shared" si="7"/>
        <v>110.9</v>
      </c>
      <c r="K726" s="52"/>
      <c r="L726" s="52"/>
    </row>
    <row r="727" spans="1:12" s="85" customFormat="1" ht="22.5" x14ac:dyDescent="0.2">
      <c r="A727" s="78" t="s">
        <v>135</v>
      </c>
      <c r="B727" s="100" t="s">
        <v>335</v>
      </c>
      <c r="C727" s="79" t="s">
        <v>414</v>
      </c>
      <c r="D727" s="82" t="s">
        <v>258</v>
      </c>
      <c r="E727" s="82" t="s">
        <v>793</v>
      </c>
      <c r="F727" s="79">
        <v>240</v>
      </c>
      <c r="G727" s="194">
        <f t="shared" si="7"/>
        <v>110.9</v>
      </c>
      <c r="K727" s="52"/>
      <c r="L727" s="52"/>
    </row>
    <row r="728" spans="1:12" s="85" customFormat="1" x14ac:dyDescent="0.2">
      <c r="A728" s="106" t="s">
        <v>681</v>
      </c>
      <c r="B728" s="82" t="s">
        <v>335</v>
      </c>
      <c r="C728" s="79" t="s">
        <v>414</v>
      </c>
      <c r="D728" s="82" t="s">
        <v>258</v>
      </c>
      <c r="E728" s="82" t="s">
        <v>793</v>
      </c>
      <c r="F728" s="79">
        <v>244</v>
      </c>
      <c r="G728" s="194">
        <v>110.9</v>
      </c>
      <c r="K728" s="52"/>
      <c r="L728" s="52"/>
    </row>
    <row r="729" spans="1:12" s="85" customFormat="1" ht="22.5" x14ac:dyDescent="0.2">
      <c r="A729" s="325" t="s">
        <v>796</v>
      </c>
      <c r="B729" s="82" t="s">
        <v>335</v>
      </c>
      <c r="C729" s="79" t="s">
        <v>414</v>
      </c>
      <c r="D729" s="82" t="s">
        <v>258</v>
      </c>
      <c r="E729" s="82" t="s">
        <v>794</v>
      </c>
      <c r="F729" s="79"/>
      <c r="G729" s="194">
        <f>G730</f>
        <v>29.6</v>
      </c>
      <c r="K729" s="52"/>
      <c r="L729" s="52"/>
    </row>
    <row r="730" spans="1:12" s="85" customFormat="1" x14ac:dyDescent="0.2">
      <c r="A730" s="78" t="s">
        <v>507</v>
      </c>
      <c r="B730" s="82" t="s">
        <v>335</v>
      </c>
      <c r="C730" s="79" t="s">
        <v>414</v>
      </c>
      <c r="D730" s="82" t="s">
        <v>258</v>
      </c>
      <c r="E730" s="82" t="s">
        <v>794</v>
      </c>
      <c r="F730" s="79">
        <v>200</v>
      </c>
      <c r="G730" s="194">
        <f t="shared" si="7"/>
        <v>29.6</v>
      </c>
      <c r="K730" s="52"/>
      <c r="L730" s="52"/>
    </row>
    <row r="731" spans="1:12" s="85" customFormat="1" ht="22.5" x14ac:dyDescent="0.2">
      <c r="A731" s="78" t="s">
        <v>135</v>
      </c>
      <c r="B731" s="100" t="s">
        <v>335</v>
      </c>
      <c r="C731" s="79" t="s">
        <v>414</v>
      </c>
      <c r="D731" s="82" t="s">
        <v>258</v>
      </c>
      <c r="E731" s="82" t="s">
        <v>794</v>
      </c>
      <c r="F731" s="79">
        <v>240</v>
      </c>
      <c r="G731" s="194">
        <f t="shared" si="7"/>
        <v>29.6</v>
      </c>
      <c r="K731" s="52"/>
      <c r="L731" s="52"/>
    </row>
    <row r="732" spans="1:12" s="85" customFormat="1" x14ac:dyDescent="0.2">
      <c r="A732" s="106" t="s">
        <v>681</v>
      </c>
      <c r="B732" s="82" t="s">
        <v>335</v>
      </c>
      <c r="C732" s="79" t="s">
        <v>414</v>
      </c>
      <c r="D732" s="82" t="s">
        <v>258</v>
      </c>
      <c r="E732" s="82" t="s">
        <v>794</v>
      </c>
      <c r="F732" s="79">
        <v>244</v>
      </c>
      <c r="G732" s="194">
        <f>8.4+21.2</f>
        <v>29.6</v>
      </c>
      <c r="K732" s="52"/>
      <c r="L732" s="52"/>
    </row>
    <row r="733" spans="1:12" s="85" customFormat="1" x14ac:dyDescent="0.2">
      <c r="A733" s="322" t="s">
        <v>797</v>
      </c>
      <c r="B733" s="82" t="s">
        <v>335</v>
      </c>
      <c r="C733" s="79" t="s">
        <v>414</v>
      </c>
      <c r="D733" s="82" t="s">
        <v>258</v>
      </c>
      <c r="E733" s="82" t="s">
        <v>896</v>
      </c>
      <c r="F733" s="79"/>
      <c r="G733" s="194">
        <f>G735</f>
        <v>500</v>
      </c>
      <c r="K733" s="52"/>
      <c r="L733" s="52"/>
    </row>
    <row r="734" spans="1:12" s="85" customFormat="1" x14ac:dyDescent="0.2">
      <c r="A734" s="322" t="s">
        <v>805</v>
      </c>
      <c r="B734" s="82" t="s">
        <v>335</v>
      </c>
      <c r="C734" s="79" t="s">
        <v>414</v>
      </c>
      <c r="D734" s="82" t="s">
        <v>258</v>
      </c>
      <c r="E734" s="82" t="s">
        <v>897</v>
      </c>
      <c r="F734" s="79"/>
      <c r="G734" s="194">
        <f>G735</f>
        <v>500</v>
      </c>
      <c r="K734" s="52"/>
      <c r="L734" s="52"/>
    </row>
    <row r="735" spans="1:12" s="85" customFormat="1" x14ac:dyDescent="0.2">
      <c r="A735" s="78" t="s">
        <v>507</v>
      </c>
      <c r="B735" s="82" t="s">
        <v>335</v>
      </c>
      <c r="C735" s="79" t="s">
        <v>414</v>
      </c>
      <c r="D735" s="82" t="s">
        <v>258</v>
      </c>
      <c r="E735" s="82" t="s">
        <v>897</v>
      </c>
      <c r="F735" s="79">
        <v>200</v>
      </c>
      <c r="G735" s="194">
        <f>G736</f>
        <v>500</v>
      </c>
      <c r="K735" s="52"/>
      <c r="L735" s="52"/>
    </row>
    <row r="736" spans="1:12" s="85" customFormat="1" ht="22.5" x14ac:dyDescent="0.2">
      <c r="A736" s="78" t="s">
        <v>135</v>
      </c>
      <c r="B736" s="100" t="s">
        <v>335</v>
      </c>
      <c r="C736" s="79" t="s">
        <v>414</v>
      </c>
      <c r="D736" s="82" t="s">
        <v>258</v>
      </c>
      <c r="E736" s="82" t="s">
        <v>897</v>
      </c>
      <c r="F736" s="79">
        <v>240</v>
      </c>
      <c r="G736" s="194">
        <f t="shared" ref="G736" si="8">G737</f>
        <v>500</v>
      </c>
      <c r="K736" s="52"/>
      <c r="L736" s="52"/>
    </row>
    <row r="737" spans="1:12" s="85" customFormat="1" x14ac:dyDescent="0.2">
      <c r="A737" s="106" t="s">
        <v>681</v>
      </c>
      <c r="B737" s="82" t="s">
        <v>335</v>
      </c>
      <c r="C737" s="79" t="s">
        <v>414</v>
      </c>
      <c r="D737" s="82" t="s">
        <v>258</v>
      </c>
      <c r="E737" s="82" t="s">
        <v>897</v>
      </c>
      <c r="F737" s="79">
        <v>244</v>
      </c>
      <c r="G737" s="194">
        <v>500</v>
      </c>
      <c r="K737" s="52"/>
      <c r="L737" s="52"/>
    </row>
    <row r="738" spans="1:12" s="85" customFormat="1" ht="21" x14ac:dyDescent="0.2">
      <c r="A738" s="93" t="s">
        <v>423</v>
      </c>
      <c r="B738" s="94" t="s">
        <v>424</v>
      </c>
      <c r="C738" s="92"/>
      <c r="D738" s="94"/>
      <c r="E738" s="94"/>
      <c r="F738" s="92"/>
      <c r="G738" s="181">
        <f>G739</f>
        <v>2172.3000000000002</v>
      </c>
      <c r="H738" s="118"/>
      <c r="K738" s="52"/>
      <c r="L738" s="52"/>
    </row>
    <row r="739" spans="1:12" s="85" customFormat="1" x14ac:dyDescent="0.2">
      <c r="A739" s="93" t="s">
        <v>425</v>
      </c>
      <c r="B739" s="94" t="s">
        <v>424</v>
      </c>
      <c r="C739" s="92" t="s">
        <v>112</v>
      </c>
      <c r="D739" s="94" t="s">
        <v>163</v>
      </c>
      <c r="E739" s="94" t="s">
        <v>164</v>
      </c>
      <c r="F739" s="92" t="s">
        <v>165</v>
      </c>
      <c r="G739" s="181">
        <f>G740+G747</f>
        <v>2172.3000000000002</v>
      </c>
      <c r="K739" s="52"/>
      <c r="L739" s="52"/>
    </row>
    <row r="740" spans="1:12" s="85" customFormat="1" ht="21" x14ac:dyDescent="0.2">
      <c r="A740" s="93" t="s">
        <v>426</v>
      </c>
      <c r="B740" s="94" t="s">
        <v>424</v>
      </c>
      <c r="C740" s="92" t="s">
        <v>112</v>
      </c>
      <c r="D740" s="94" t="s">
        <v>233</v>
      </c>
      <c r="E740" s="94" t="s">
        <v>164</v>
      </c>
      <c r="F740" s="92" t="s">
        <v>165</v>
      </c>
      <c r="G740" s="181">
        <f>G741</f>
        <v>874.8</v>
      </c>
      <c r="K740" s="52"/>
      <c r="L740" s="52"/>
    </row>
    <row r="741" spans="1:12" x14ac:dyDescent="0.2">
      <c r="A741" s="95" t="s">
        <v>427</v>
      </c>
      <c r="B741" s="99" t="s">
        <v>424</v>
      </c>
      <c r="C741" s="97" t="s">
        <v>112</v>
      </c>
      <c r="D741" s="99" t="s">
        <v>233</v>
      </c>
      <c r="E741" s="99" t="s">
        <v>428</v>
      </c>
      <c r="F741" s="97" t="s">
        <v>165</v>
      </c>
      <c r="G741" s="182">
        <f>G742</f>
        <v>874.8</v>
      </c>
    </row>
    <row r="742" spans="1:12" ht="22.5" x14ac:dyDescent="0.2">
      <c r="A742" s="105" t="s">
        <v>210</v>
      </c>
      <c r="B742" s="82" t="s">
        <v>424</v>
      </c>
      <c r="C742" s="79" t="s">
        <v>112</v>
      </c>
      <c r="D742" s="82" t="s">
        <v>233</v>
      </c>
      <c r="E742" s="82" t="s">
        <v>429</v>
      </c>
      <c r="F742" s="79"/>
      <c r="G742" s="183">
        <f>G743</f>
        <v>874.8</v>
      </c>
    </row>
    <row r="743" spans="1:12" ht="33.75" x14ac:dyDescent="0.2">
      <c r="A743" s="78" t="s">
        <v>125</v>
      </c>
      <c r="B743" s="82" t="s">
        <v>424</v>
      </c>
      <c r="C743" s="79" t="s">
        <v>112</v>
      </c>
      <c r="D743" s="82" t="s">
        <v>233</v>
      </c>
      <c r="E743" s="82" t="s">
        <v>429</v>
      </c>
      <c r="F743" s="79" t="s">
        <v>126</v>
      </c>
      <c r="G743" s="183">
        <f>G744</f>
        <v>874.8</v>
      </c>
    </row>
    <row r="744" spans="1:12" x14ac:dyDescent="0.2">
      <c r="A744" s="78" t="s">
        <v>149</v>
      </c>
      <c r="B744" s="82" t="s">
        <v>424</v>
      </c>
      <c r="C744" s="79" t="s">
        <v>112</v>
      </c>
      <c r="D744" s="82" t="s">
        <v>233</v>
      </c>
      <c r="E744" s="82" t="s">
        <v>429</v>
      </c>
      <c r="F744" s="79" t="s">
        <v>212</v>
      </c>
      <c r="G744" s="183">
        <f>G745+G746</f>
        <v>874.8</v>
      </c>
    </row>
    <row r="745" spans="1:12" x14ac:dyDescent="0.2">
      <c r="A745" s="105" t="s">
        <v>150</v>
      </c>
      <c r="B745" s="82" t="s">
        <v>424</v>
      </c>
      <c r="C745" s="79" t="s">
        <v>112</v>
      </c>
      <c r="D745" s="82" t="s">
        <v>233</v>
      </c>
      <c r="E745" s="82" t="s">
        <v>429</v>
      </c>
      <c r="F745" s="79" t="s">
        <v>213</v>
      </c>
      <c r="G745" s="183">
        <v>671.9</v>
      </c>
    </row>
    <row r="746" spans="1:12" ht="33.75" x14ac:dyDescent="0.2">
      <c r="A746" s="105" t="s">
        <v>151</v>
      </c>
      <c r="B746" s="82" t="s">
        <v>424</v>
      </c>
      <c r="C746" s="79" t="s">
        <v>112</v>
      </c>
      <c r="D746" s="82" t="s">
        <v>233</v>
      </c>
      <c r="E746" s="82" t="s">
        <v>429</v>
      </c>
      <c r="F746" s="79">
        <v>129</v>
      </c>
      <c r="G746" s="183">
        <v>202.9</v>
      </c>
    </row>
    <row r="747" spans="1:12" ht="31.5" x14ac:dyDescent="0.2">
      <c r="A747" s="93" t="s">
        <v>430</v>
      </c>
      <c r="B747" s="94" t="s">
        <v>424</v>
      </c>
      <c r="C747" s="92" t="s">
        <v>112</v>
      </c>
      <c r="D747" s="94" t="s">
        <v>169</v>
      </c>
      <c r="E747" s="94" t="s">
        <v>164</v>
      </c>
      <c r="F747" s="92" t="s">
        <v>165</v>
      </c>
      <c r="G747" s="181">
        <f>G748</f>
        <v>1297.5</v>
      </c>
    </row>
    <row r="748" spans="1:12" ht="30" customHeight="1" x14ac:dyDescent="0.2">
      <c r="A748" s="95" t="s">
        <v>441</v>
      </c>
      <c r="B748" s="99" t="s">
        <v>424</v>
      </c>
      <c r="C748" s="97" t="s">
        <v>112</v>
      </c>
      <c r="D748" s="99" t="s">
        <v>169</v>
      </c>
      <c r="E748" s="99" t="s">
        <v>431</v>
      </c>
      <c r="F748" s="97" t="s">
        <v>165</v>
      </c>
      <c r="G748" s="182">
        <f>G749+G753+G756+G760</f>
        <v>1297.5</v>
      </c>
    </row>
    <row r="749" spans="1:12" ht="19.5" customHeight="1" x14ac:dyDescent="0.2">
      <c r="A749" s="78" t="s">
        <v>125</v>
      </c>
      <c r="B749" s="82" t="s">
        <v>424</v>
      </c>
      <c r="C749" s="79" t="s">
        <v>112</v>
      </c>
      <c r="D749" s="82" t="s">
        <v>169</v>
      </c>
      <c r="E749" s="82" t="s">
        <v>432</v>
      </c>
      <c r="F749" s="79" t="s">
        <v>126</v>
      </c>
      <c r="G749" s="183">
        <f>G750</f>
        <v>766.5</v>
      </c>
    </row>
    <row r="750" spans="1:12" ht="14.25" customHeight="1" x14ac:dyDescent="0.2">
      <c r="A750" s="78" t="s">
        <v>149</v>
      </c>
      <c r="B750" s="82" t="s">
        <v>424</v>
      </c>
      <c r="C750" s="79" t="s">
        <v>112</v>
      </c>
      <c r="D750" s="82" t="s">
        <v>169</v>
      </c>
      <c r="E750" s="82" t="s">
        <v>432</v>
      </c>
      <c r="F750" s="79" t="s">
        <v>212</v>
      </c>
      <c r="G750" s="183">
        <f>G751+G752</f>
        <v>766.5</v>
      </c>
    </row>
    <row r="751" spans="1:12" x14ac:dyDescent="0.2">
      <c r="A751" s="105" t="s">
        <v>150</v>
      </c>
      <c r="B751" s="82" t="s">
        <v>424</v>
      </c>
      <c r="C751" s="79" t="s">
        <v>112</v>
      </c>
      <c r="D751" s="82" t="s">
        <v>169</v>
      </c>
      <c r="E751" s="82" t="s">
        <v>432</v>
      </c>
      <c r="F751" s="79" t="s">
        <v>213</v>
      </c>
      <c r="G751" s="183">
        <v>588.70000000000005</v>
      </c>
    </row>
    <row r="752" spans="1:12" ht="33.75" x14ac:dyDescent="0.2">
      <c r="A752" s="105" t="s">
        <v>151</v>
      </c>
      <c r="B752" s="82" t="s">
        <v>424</v>
      </c>
      <c r="C752" s="79" t="s">
        <v>112</v>
      </c>
      <c r="D752" s="82" t="s">
        <v>169</v>
      </c>
      <c r="E752" s="82" t="s">
        <v>432</v>
      </c>
      <c r="F752" s="79">
        <v>129</v>
      </c>
      <c r="G752" s="183">
        <v>177.8</v>
      </c>
    </row>
    <row r="753" spans="1:12" ht="33.75" x14ac:dyDescent="0.2">
      <c r="A753" s="78" t="s">
        <v>125</v>
      </c>
      <c r="B753" s="82" t="s">
        <v>424</v>
      </c>
      <c r="C753" s="79" t="s">
        <v>112</v>
      </c>
      <c r="D753" s="82" t="s">
        <v>169</v>
      </c>
      <c r="E753" s="82" t="s">
        <v>433</v>
      </c>
      <c r="F753" s="79">
        <v>100</v>
      </c>
      <c r="G753" s="183">
        <f>G754</f>
        <v>3.6</v>
      </c>
    </row>
    <row r="754" spans="1:12" s="59" customFormat="1" ht="11.25" x14ac:dyDescent="0.2">
      <c r="A754" s="78" t="s">
        <v>149</v>
      </c>
      <c r="B754" s="82" t="s">
        <v>424</v>
      </c>
      <c r="C754" s="79" t="s">
        <v>112</v>
      </c>
      <c r="D754" s="82" t="s">
        <v>169</v>
      </c>
      <c r="E754" s="82" t="s">
        <v>433</v>
      </c>
      <c r="F754" s="79">
        <v>120</v>
      </c>
      <c r="G754" s="183">
        <f>G755</f>
        <v>3.6</v>
      </c>
      <c r="H754" s="84"/>
      <c r="I754" s="84"/>
      <c r="J754" s="84"/>
    </row>
    <row r="755" spans="1:12" ht="22.5" x14ac:dyDescent="0.2">
      <c r="A755" s="68" t="s">
        <v>264</v>
      </c>
      <c r="B755" s="82" t="s">
        <v>424</v>
      </c>
      <c r="C755" s="79" t="s">
        <v>112</v>
      </c>
      <c r="D755" s="82" t="s">
        <v>169</v>
      </c>
      <c r="E755" s="82" t="s">
        <v>433</v>
      </c>
      <c r="F755" s="79" t="s">
        <v>266</v>
      </c>
      <c r="G755" s="183">
        <v>3.6</v>
      </c>
    </row>
    <row r="756" spans="1:12" x14ac:dyDescent="0.2">
      <c r="A756" s="78" t="s">
        <v>507</v>
      </c>
      <c r="B756" s="82" t="s">
        <v>424</v>
      </c>
      <c r="C756" s="79" t="s">
        <v>112</v>
      </c>
      <c r="D756" s="82" t="s">
        <v>169</v>
      </c>
      <c r="E756" s="82" t="s">
        <v>433</v>
      </c>
      <c r="F756" s="79">
        <v>200</v>
      </c>
      <c r="G756" s="183">
        <f>G757</f>
        <v>525.4</v>
      </c>
    </row>
    <row r="757" spans="1:12" s="85" customFormat="1" ht="22.5" x14ac:dyDescent="0.2">
      <c r="A757" s="78" t="s">
        <v>135</v>
      </c>
      <c r="B757" s="82" t="s">
        <v>424</v>
      </c>
      <c r="C757" s="79" t="s">
        <v>112</v>
      </c>
      <c r="D757" s="82" t="s">
        <v>169</v>
      </c>
      <c r="E757" s="82" t="s">
        <v>433</v>
      </c>
      <c r="F757" s="79">
        <v>240</v>
      </c>
      <c r="G757" s="183">
        <f>G759+G758</f>
        <v>525.4</v>
      </c>
      <c r="K757" s="52"/>
      <c r="L757" s="52"/>
    </row>
    <row r="758" spans="1:12" s="85" customFormat="1" ht="22.5" x14ac:dyDescent="0.2">
      <c r="A758" s="106" t="s">
        <v>152</v>
      </c>
      <c r="B758" s="82" t="s">
        <v>424</v>
      </c>
      <c r="C758" s="79" t="s">
        <v>112</v>
      </c>
      <c r="D758" s="82" t="s">
        <v>169</v>
      </c>
      <c r="E758" s="82" t="s">
        <v>433</v>
      </c>
      <c r="F758" s="79">
        <v>242</v>
      </c>
      <c r="G758" s="183">
        <v>0</v>
      </c>
      <c r="K758" s="52"/>
      <c r="L758" s="52"/>
    </row>
    <row r="759" spans="1:12" s="85" customFormat="1" x14ac:dyDescent="0.2">
      <c r="A759" s="106" t="s">
        <v>681</v>
      </c>
      <c r="B759" s="82" t="s">
        <v>424</v>
      </c>
      <c r="C759" s="79" t="s">
        <v>112</v>
      </c>
      <c r="D759" s="82" t="s">
        <v>169</v>
      </c>
      <c r="E759" s="82" t="s">
        <v>433</v>
      </c>
      <c r="F759" s="79" t="s">
        <v>138</v>
      </c>
      <c r="G759" s="183">
        <f>194.4+331</f>
        <v>525.4</v>
      </c>
      <c r="K759" s="52"/>
      <c r="L759" s="52"/>
    </row>
    <row r="760" spans="1:12" s="85" customFormat="1" x14ac:dyDescent="0.2">
      <c r="A760" s="106" t="s">
        <v>153</v>
      </c>
      <c r="B760" s="82" t="s">
        <v>424</v>
      </c>
      <c r="C760" s="79" t="s">
        <v>112</v>
      </c>
      <c r="D760" s="82" t="s">
        <v>169</v>
      </c>
      <c r="E760" s="82" t="s">
        <v>433</v>
      </c>
      <c r="F760" s="79" t="s">
        <v>215</v>
      </c>
      <c r="G760" s="183">
        <f>G761</f>
        <v>2</v>
      </c>
      <c r="K760" s="52"/>
      <c r="L760" s="52"/>
    </row>
    <row r="761" spans="1:12" s="85" customFormat="1" x14ac:dyDescent="0.2">
      <c r="A761" s="106" t="s">
        <v>154</v>
      </c>
      <c r="B761" s="82" t="s">
        <v>424</v>
      </c>
      <c r="C761" s="79" t="s">
        <v>112</v>
      </c>
      <c r="D761" s="82" t="s">
        <v>169</v>
      </c>
      <c r="E761" s="82" t="s">
        <v>433</v>
      </c>
      <c r="F761" s="79" t="s">
        <v>155</v>
      </c>
      <c r="G761" s="183">
        <f>G762</f>
        <v>2</v>
      </c>
      <c r="K761" s="52"/>
      <c r="L761" s="52"/>
    </row>
    <row r="762" spans="1:12" s="85" customFormat="1" x14ac:dyDescent="0.2">
      <c r="A762" s="69" t="s">
        <v>216</v>
      </c>
      <c r="B762" s="82" t="s">
        <v>424</v>
      </c>
      <c r="C762" s="79" t="s">
        <v>112</v>
      </c>
      <c r="D762" s="82" t="s">
        <v>169</v>
      </c>
      <c r="E762" s="82" t="s">
        <v>433</v>
      </c>
      <c r="F762" s="79">
        <v>852</v>
      </c>
      <c r="G762" s="183">
        <v>2</v>
      </c>
      <c r="K762" s="52"/>
      <c r="L762" s="52"/>
    </row>
    <row r="763" spans="1:12" s="85" customFormat="1" ht="21" x14ac:dyDescent="0.2">
      <c r="A763" s="93" t="s">
        <v>434</v>
      </c>
      <c r="B763" s="101" t="s">
        <v>435</v>
      </c>
      <c r="C763" s="92"/>
      <c r="D763" s="94"/>
      <c r="E763" s="94"/>
      <c r="F763" s="92"/>
      <c r="G763" s="193">
        <f>G764</f>
        <v>1732.9</v>
      </c>
      <c r="H763" s="118"/>
      <c r="K763" s="52"/>
      <c r="L763" s="52"/>
    </row>
    <row r="764" spans="1:12" s="85" customFormat="1" x14ac:dyDescent="0.2">
      <c r="A764" s="93" t="s">
        <v>425</v>
      </c>
      <c r="B764" s="94" t="s">
        <v>435</v>
      </c>
      <c r="C764" s="92" t="s">
        <v>112</v>
      </c>
      <c r="D764" s="94"/>
      <c r="E764" s="94"/>
      <c r="F764" s="92"/>
      <c r="G764" s="193">
        <f>G765</f>
        <v>1732.9</v>
      </c>
      <c r="K764" s="52"/>
      <c r="L764" s="52"/>
    </row>
    <row r="765" spans="1:12" s="85" customFormat="1" ht="21" x14ac:dyDescent="0.2">
      <c r="A765" s="93" t="s">
        <v>291</v>
      </c>
      <c r="B765" s="101" t="s">
        <v>435</v>
      </c>
      <c r="C765" s="92" t="s">
        <v>112</v>
      </c>
      <c r="D765" s="94" t="s">
        <v>202</v>
      </c>
      <c r="E765" s="94" t="s">
        <v>164</v>
      </c>
      <c r="F765" s="92" t="s">
        <v>165</v>
      </c>
      <c r="G765" s="181">
        <f>G766</f>
        <v>1732.9</v>
      </c>
      <c r="K765" s="52"/>
      <c r="L765" s="52"/>
    </row>
    <row r="766" spans="1:12" s="85" customFormat="1" x14ac:dyDescent="0.2">
      <c r="A766" s="104" t="s">
        <v>436</v>
      </c>
      <c r="B766" s="103" t="s">
        <v>435</v>
      </c>
      <c r="C766" s="97" t="s">
        <v>112</v>
      </c>
      <c r="D766" s="99" t="s">
        <v>202</v>
      </c>
      <c r="E766" s="99" t="s">
        <v>437</v>
      </c>
      <c r="F766" s="97" t="s">
        <v>165</v>
      </c>
      <c r="G766" s="182">
        <f>G767+G771+G774</f>
        <v>1732.9</v>
      </c>
      <c r="K766" s="52"/>
      <c r="L766" s="52"/>
    </row>
    <row r="767" spans="1:12" s="85" customFormat="1" ht="33.75" x14ac:dyDescent="0.2">
      <c r="A767" s="78" t="s">
        <v>125</v>
      </c>
      <c r="B767" s="100" t="s">
        <v>435</v>
      </c>
      <c r="C767" s="79" t="s">
        <v>112</v>
      </c>
      <c r="D767" s="82" t="s">
        <v>202</v>
      </c>
      <c r="E767" s="82" t="s">
        <v>438</v>
      </c>
      <c r="F767" s="79" t="s">
        <v>126</v>
      </c>
      <c r="G767" s="183">
        <f>G768</f>
        <v>1632.9</v>
      </c>
      <c r="K767" s="52"/>
      <c r="L767" s="52"/>
    </row>
    <row r="768" spans="1:12" s="85" customFormat="1" x14ac:dyDescent="0.2">
      <c r="A768" s="78" t="s">
        <v>149</v>
      </c>
      <c r="B768" s="100" t="s">
        <v>435</v>
      </c>
      <c r="C768" s="79" t="s">
        <v>112</v>
      </c>
      <c r="D768" s="82" t="s">
        <v>202</v>
      </c>
      <c r="E768" s="82" t="s">
        <v>438</v>
      </c>
      <c r="F768" s="79" t="s">
        <v>212</v>
      </c>
      <c r="G768" s="183">
        <f>G769+G770</f>
        <v>1632.9</v>
      </c>
      <c r="K768" s="52"/>
      <c r="L768" s="52"/>
    </row>
    <row r="769" spans="1:12" s="85" customFormat="1" x14ac:dyDescent="0.2">
      <c r="A769" s="105" t="s">
        <v>150</v>
      </c>
      <c r="B769" s="100" t="s">
        <v>435</v>
      </c>
      <c r="C769" s="79" t="s">
        <v>112</v>
      </c>
      <c r="D769" s="82" t="s">
        <v>202</v>
      </c>
      <c r="E769" s="82" t="s">
        <v>438</v>
      </c>
      <c r="F769" s="79" t="s">
        <v>213</v>
      </c>
      <c r="G769" s="183">
        <v>1254.2</v>
      </c>
      <c r="K769" s="52"/>
      <c r="L769" s="52"/>
    </row>
    <row r="770" spans="1:12" s="85" customFormat="1" ht="33.75" x14ac:dyDescent="0.2">
      <c r="A770" s="105" t="s">
        <v>151</v>
      </c>
      <c r="B770" s="100" t="s">
        <v>435</v>
      </c>
      <c r="C770" s="79" t="s">
        <v>112</v>
      </c>
      <c r="D770" s="82" t="s">
        <v>202</v>
      </c>
      <c r="E770" s="82" t="s">
        <v>438</v>
      </c>
      <c r="F770" s="79">
        <v>129</v>
      </c>
      <c r="G770" s="183">
        <v>378.7</v>
      </c>
      <c r="K770" s="52"/>
      <c r="L770" s="52"/>
    </row>
    <row r="771" spans="1:12" s="85" customFormat="1" ht="33.75" x14ac:dyDescent="0.2">
      <c r="A771" s="78" t="s">
        <v>125</v>
      </c>
      <c r="B771" s="100" t="s">
        <v>435</v>
      </c>
      <c r="C771" s="79" t="s">
        <v>112</v>
      </c>
      <c r="D771" s="82" t="s">
        <v>202</v>
      </c>
      <c r="E771" s="82" t="s">
        <v>439</v>
      </c>
      <c r="F771" s="79">
        <v>100</v>
      </c>
      <c r="G771" s="183">
        <f>G772</f>
        <v>22</v>
      </c>
      <c r="K771" s="52"/>
      <c r="L771" s="52"/>
    </row>
    <row r="772" spans="1:12" s="85" customFormat="1" x14ac:dyDescent="0.2">
      <c r="A772" s="78" t="s">
        <v>149</v>
      </c>
      <c r="B772" s="100" t="s">
        <v>435</v>
      </c>
      <c r="C772" s="79" t="s">
        <v>112</v>
      </c>
      <c r="D772" s="82" t="s">
        <v>202</v>
      </c>
      <c r="E772" s="82" t="s">
        <v>439</v>
      </c>
      <c r="F772" s="79">
        <v>120</v>
      </c>
      <c r="G772" s="183">
        <f>G773</f>
        <v>22</v>
      </c>
      <c r="K772" s="52"/>
      <c r="L772" s="52"/>
    </row>
    <row r="773" spans="1:12" ht="22.5" x14ac:dyDescent="0.2">
      <c r="A773" s="68" t="s">
        <v>264</v>
      </c>
      <c r="B773" s="100" t="s">
        <v>435</v>
      </c>
      <c r="C773" s="79" t="s">
        <v>112</v>
      </c>
      <c r="D773" s="82" t="s">
        <v>202</v>
      </c>
      <c r="E773" s="82" t="s">
        <v>439</v>
      </c>
      <c r="F773" s="79">
        <v>122</v>
      </c>
      <c r="G773" s="183">
        <v>22</v>
      </c>
    </row>
    <row r="774" spans="1:12" x14ac:dyDescent="0.2">
      <c r="A774" s="78" t="s">
        <v>507</v>
      </c>
      <c r="B774" s="100" t="s">
        <v>435</v>
      </c>
      <c r="C774" s="79" t="s">
        <v>112</v>
      </c>
      <c r="D774" s="82" t="s">
        <v>202</v>
      </c>
      <c r="E774" s="82" t="s">
        <v>439</v>
      </c>
      <c r="F774" s="79" t="s">
        <v>134</v>
      </c>
      <c r="G774" s="183">
        <f>G775</f>
        <v>78</v>
      </c>
    </row>
    <row r="775" spans="1:12" ht="22.5" x14ac:dyDescent="0.2">
      <c r="A775" s="106" t="s">
        <v>135</v>
      </c>
      <c r="B775" s="100" t="s">
        <v>435</v>
      </c>
      <c r="C775" s="79" t="s">
        <v>112</v>
      </c>
      <c r="D775" s="82" t="s">
        <v>202</v>
      </c>
      <c r="E775" s="82" t="s">
        <v>439</v>
      </c>
      <c r="F775" s="79" t="s">
        <v>136</v>
      </c>
      <c r="G775" s="183">
        <f>G777+G776</f>
        <v>78</v>
      </c>
    </row>
    <row r="776" spans="1:12" ht="22.5" x14ac:dyDescent="0.2">
      <c r="A776" s="106" t="s">
        <v>152</v>
      </c>
      <c r="B776" s="100" t="s">
        <v>435</v>
      </c>
      <c r="C776" s="79" t="s">
        <v>112</v>
      </c>
      <c r="D776" s="82" t="s">
        <v>202</v>
      </c>
      <c r="E776" s="82" t="s">
        <v>439</v>
      </c>
      <c r="F776" s="79">
        <v>242</v>
      </c>
      <c r="G776" s="183">
        <v>48.5</v>
      </c>
    </row>
    <row r="777" spans="1:12" x14ac:dyDescent="0.2">
      <c r="A777" s="106" t="s">
        <v>681</v>
      </c>
      <c r="B777" s="100" t="s">
        <v>435</v>
      </c>
      <c r="C777" s="79" t="s">
        <v>112</v>
      </c>
      <c r="D777" s="82" t="s">
        <v>202</v>
      </c>
      <c r="E777" s="82" t="s">
        <v>439</v>
      </c>
      <c r="F777" s="79" t="s">
        <v>138</v>
      </c>
      <c r="G777" s="183">
        <v>29.5</v>
      </c>
    </row>
    <row r="783" spans="1:12" s="59" customFormat="1" ht="11.25" x14ac:dyDescent="0.2">
      <c r="A783" s="55"/>
      <c r="B783" s="56"/>
      <c r="C783" s="60"/>
      <c r="D783" s="56"/>
      <c r="E783" s="56"/>
      <c r="F783" s="60"/>
      <c r="G783" s="53"/>
      <c r="H783" s="84"/>
      <c r="I783" s="84"/>
      <c r="J783" s="84"/>
    </row>
    <row r="784" spans="1:12" s="59" customFormat="1" ht="11.25" x14ac:dyDescent="0.2">
      <c r="A784" s="55"/>
      <c r="B784" s="56"/>
      <c r="C784" s="60"/>
      <c r="D784" s="56"/>
      <c r="E784" s="56"/>
      <c r="F784" s="60"/>
      <c r="G784" s="53"/>
      <c r="H784" s="84"/>
      <c r="I784" s="84"/>
      <c r="J784" s="84"/>
    </row>
    <row r="785" spans="1:10" s="59" customFormat="1" ht="11.25" x14ac:dyDescent="0.2">
      <c r="A785" s="55"/>
      <c r="B785" s="56"/>
      <c r="C785" s="60"/>
      <c r="D785" s="56"/>
      <c r="E785" s="56"/>
      <c r="F785" s="60"/>
      <c r="G785" s="53"/>
      <c r="H785" s="84"/>
      <c r="I785" s="84"/>
      <c r="J785" s="84"/>
    </row>
    <row r="790" spans="1:10" s="59" customFormat="1" ht="11.25" x14ac:dyDescent="0.2">
      <c r="A790" s="55"/>
      <c r="B790" s="56"/>
      <c r="C790" s="60"/>
      <c r="D790" s="56"/>
      <c r="E790" s="56"/>
      <c r="F790" s="60"/>
      <c r="G790" s="53"/>
      <c r="H790" s="84"/>
      <c r="I790" s="84"/>
      <c r="J790" s="84"/>
    </row>
    <row r="791" spans="1:10" s="59" customFormat="1" ht="11.25" x14ac:dyDescent="0.2">
      <c r="A791" s="55"/>
      <c r="B791" s="56"/>
      <c r="C791" s="60"/>
      <c r="D791" s="56"/>
      <c r="E791" s="56"/>
      <c r="F791" s="60"/>
      <c r="G791" s="53"/>
      <c r="H791" s="84"/>
      <c r="I791" s="84"/>
      <c r="J791" s="84"/>
    </row>
    <row r="792" spans="1:10" s="59" customFormat="1" ht="11.25" x14ac:dyDescent="0.2">
      <c r="A792" s="55"/>
      <c r="B792" s="56"/>
      <c r="C792" s="60"/>
      <c r="D792" s="56"/>
      <c r="E792" s="56"/>
      <c r="F792" s="60"/>
      <c r="G792" s="53"/>
      <c r="H792" s="84"/>
      <c r="I792" s="84"/>
      <c r="J792" s="84"/>
    </row>
    <row r="793" spans="1:10" s="59" customFormat="1" ht="11.25" x14ac:dyDescent="0.2">
      <c r="A793" s="55"/>
      <c r="B793" s="56"/>
      <c r="C793" s="60"/>
      <c r="D793" s="56"/>
      <c r="E793" s="56"/>
      <c r="F793" s="60"/>
      <c r="G793" s="53"/>
      <c r="H793" s="84"/>
      <c r="I793" s="84"/>
      <c r="J793" s="84"/>
    </row>
  </sheetData>
  <autoFilter ref="B13:F777"/>
  <mergeCells count="10">
    <mergeCell ref="B7:G7"/>
    <mergeCell ref="B8:G8"/>
    <mergeCell ref="B9:G9"/>
    <mergeCell ref="A11:G11"/>
    <mergeCell ref="B1:G1"/>
    <mergeCell ref="B2:G2"/>
    <mergeCell ref="B3:G3"/>
    <mergeCell ref="B4:G4"/>
    <mergeCell ref="B5:G5"/>
    <mergeCell ref="B6:G6"/>
  </mergeCells>
  <hyperlinks>
    <hyperlink ref="A571" r:id="rId1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</hyperlinks>
  <pageMargins left="0.7" right="0.7" top="0.75" bottom="0.75" header="0.3" footer="0.3"/>
  <pageSetup paperSize="9" scale="7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748"/>
  <sheetViews>
    <sheetView view="pageBreakPreview" zoomScale="98" zoomScaleNormal="100" zoomScaleSheetLayoutView="98" workbookViewId="0">
      <selection activeCell="L27" sqref="L27"/>
    </sheetView>
  </sheetViews>
  <sheetFormatPr defaultRowHeight="12.75" x14ac:dyDescent="0.2"/>
  <cols>
    <col min="1" max="1" width="57.140625" style="55" customWidth="1"/>
    <col min="2" max="2" width="5.28515625" style="60" customWidth="1"/>
    <col min="3" max="3" width="3.7109375" style="56" customWidth="1"/>
    <col min="4" max="4" width="13.5703125" style="56" customWidth="1"/>
    <col min="5" max="5" width="7.42578125" style="60" bestFit="1" customWidth="1"/>
    <col min="6" max="6" width="10.28515625" style="53" bestFit="1" customWidth="1"/>
    <col min="7" max="7" width="9.140625" style="85"/>
    <col min="8" max="250" width="9.140625" style="52"/>
    <col min="251" max="251" width="57.140625" style="52" customWidth="1"/>
    <col min="252" max="252" width="4.7109375" style="52" customWidth="1"/>
    <col min="253" max="253" width="5.28515625" style="52" customWidth="1"/>
    <col min="254" max="254" width="3.7109375" style="52" customWidth="1"/>
    <col min="255" max="255" width="13.5703125" style="52" customWidth="1"/>
    <col min="256" max="256" width="7.42578125" style="52" bestFit="1" customWidth="1"/>
    <col min="257" max="257" width="10.28515625" style="52" bestFit="1" customWidth="1"/>
    <col min="258" max="258" width="8.28515625" style="52" customWidth="1"/>
    <col min="259" max="259" width="9.42578125" style="52" bestFit="1" customWidth="1"/>
    <col min="260" max="506" width="9.140625" style="52"/>
    <col min="507" max="507" width="57.140625" style="52" customWidth="1"/>
    <col min="508" max="508" width="4.7109375" style="52" customWidth="1"/>
    <col min="509" max="509" width="5.28515625" style="52" customWidth="1"/>
    <col min="510" max="510" width="3.7109375" style="52" customWidth="1"/>
    <col min="511" max="511" width="13.5703125" style="52" customWidth="1"/>
    <col min="512" max="512" width="7.42578125" style="52" bestFit="1" customWidth="1"/>
    <col min="513" max="513" width="10.28515625" style="52" bestFit="1" customWidth="1"/>
    <col min="514" max="514" width="8.28515625" style="52" customWidth="1"/>
    <col min="515" max="515" width="9.42578125" style="52" bestFit="1" customWidth="1"/>
    <col min="516" max="762" width="9.140625" style="52"/>
    <col min="763" max="763" width="57.140625" style="52" customWidth="1"/>
    <col min="764" max="764" width="4.7109375" style="52" customWidth="1"/>
    <col min="765" max="765" width="5.28515625" style="52" customWidth="1"/>
    <col min="766" max="766" width="3.7109375" style="52" customWidth="1"/>
    <col min="767" max="767" width="13.5703125" style="52" customWidth="1"/>
    <col min="768" max="768" width="7.42578125" style="52" bestFit="1" customWidth="1"/>
    <col min="769" max="769" width="10.28515625" style="52" bestFit="1" customWidth="1"/>
    <col min="770" max="770" width="8.28515625" style="52" customWidth="1"/>
    <col min="771" max="771" width="9.42578125" style="52" bestFit="1" customWidth="1"/>
    <col min="772" max="1018" width="9.140625" style="52"/>
    <col min="1019" max="1019" width="57.140625" style="52" customWidth="1"/>
    <col min="1020" max="1020" width="4.7109375" style="52" customWidth="1"/>
    <col min="1021" max="1021" width="5.28515625" style="52" customWidth="1"/>
    <col min="1022" max="1022" width="3.7109375" style="52" customWidth="1"/>
    <col min="1023" max="1023" width="13.5703125" style="52" customWidth="1"/>
    <col min="1024" max="1024" width="7.42578125" style="52" bestFit="1" customWidth="1"/>
    <col min="1025" max="1025" width="10.28515625" style="52" bestFit="1" customWidth="1"/>
    <col min="1026" max="1026" width="8.28515625" style="52" customWidth="1"/>
    <col min="1027" max="1027" width="9.42578125" style="52" bestFit="1" customWidth="1"/>
    <col min="1028" max="1274" width="9.140625" style="52"/>
    <col min="1275" max="1275" width="57.140625" style="52" customWidth="1"/>
    <col min="1276" max="1276" width="4.7109375" style="52" customWidth="1"/>
    <col min="1277" max="1277" width="5.28515625" style="52" customWidth="1"/>
    <col min="1278" max="1278" width="3.7109375" style="52" customWidth="1"/>
    <col min="1279" max="1279" width="13.5703125" style="52" customWidth="1"/>
    <col min="1280" max="1280" width="7.42578125" style="52" bestFit="1" customWidth="1"/>
    <col min="1281" max="1281" width="10.28515625" style="52" bestFit="1" customWidth="1"/>
    <col min="1282" max="1282" width="8.28515625" style="52" customWidth="1"/>
    <col min="1283" max="1283" width="9.42578125" style="52" bestFit="1" customWidth="1"/>
    <col min="1284" max="1530" width="9.140625" style="52"/>
    <col min="1531" max="1531" width="57.140625" style="52" customWidth="1"/>
    <col min="1532" max="1532" width="4.7109375" style="52" customWidth="1"/>
    <col min="1533" max="1533" width="5.28515625" style="52" customWidth="1"/>
    <col min="1534" max="1534" width="3.7109375" style="52" customWidth="1"/>
    <col min="1535" max="1535" width="13.5703125" style="52" customWidth="1"/>
    <col min="1536" max="1536" width="7.42578125" style="52" bestFit="1" customWidth="1"/>
    <col min="1537" max="1537" width="10.28515625" style="52" bestFit="1" customWidth="1"/>
    <col min="1538" max="1538" width="8.28515625" style="52" customWidth="1"/>
    <col min="1539" max="1539" width="9.42578125" style="52" bestFit="1" customWidth="1"/>
    <col min="1540" max="1786" width="9.140625" style="52"/>
    <col min="1787" max="1787" width="57.140625" style="52" customWidth="1"/>
    <col min="1788" max="1788" width="4.7109375" style="52" customWidth="1"/>
    <col min="1789" max="1789" width="5.28515625" style="52" customWidth="1"/>
    <col min="1790" max="1790" width="3.7109375" style="52" customWidth="1"/>
    <col min="1791" max="1791" width="13.5703125" style="52" customWidth="1"/>
    <col min="1792" max="1792" width="7.42578125" style="52" bestFit="1" customWidth="1"/>
    <col min="1793" max="1793" width="10.28515625" style="52" bestFit="1" customWidth="1"/>
    <col min="1794" max="1794" width="8.28515625" style="52" customWidth="1"/>
    <col min="1795" max="1795" width="9.42578125" style="52" bestFit="1" customWidth="1"/>
    <col min="1796" max="2042" width="9.140625" style="52"/>
    <col min="2043" max="2043" width="57.140625" style="52" customWidth="1"/>
    <col min="2044" max="2044" width="4.7109375" style="52" customWidth="1"/>
    <col min="2045" max="2045" width="5.28515625" style="52" customWidth="1"/>
    <col min="2046" max="2046" width="3.7109375" style="52" customWidth="1"/>
    <col min="2047" max="2047" width="13.5703125" style="52" customWidth="1"/>
    <col min="2048" max="2048" width="7.42578125" style="52" bestFit="1" customWidth="1"/>
    <col min="2049" max="2049" width="10.28515625" style="52" bestFit="1" customWidth="1"/>
    <col min="2050" max="2050" width="8.28515625" style="52" customWidth="1"/>
    <col min="2051" max="2051" width="9.42578125" style="52" bestFit="1" customWidth="1"/>
    <col min="2052" max="2298" width="9.140625" style="52"/>
    <col min="2299" max="2299" width="57.140625" style="52" customWidth="1"/>
    <col min="2300" max="2300" width="4.7109375" style="52" customWidth="1"/>
    <col min="2301" max="2301" width="5.28515625" style="52" customWidth="1"/>
    <col min="2302" max="2302" width="3.7109375" style="52" customWidth="1"/>
    <col min="2303" max="2303" width="13.5703125" style="52" customWidth="1"/>
    <col min="2304" max="2304" width="7.42578125" style="52" bestFit="1" customWidth="1"/>
    <col min="2305" max="2305" width="10.28515625" style="52" bestFit="1" customWidth="1"/>
    <col min="2306" max="2306" width="8.28515625" style="52" customWidth="1"/>
    <col min="2307" max="2307" width="9.42578125" style="52" bestFit="1" customWidth="1"/>
    <col min="2308" max="2554" width="9.140625" style="52"/>
    <col min="2555" max="2555" width="57.140625" style="52" customWidth="1"/>
    <col min="2556" max="2556" width="4.7109375" style="52" customWidth="1"/>
    <col min="2557" max="2557" width="5.28515625" style="52" customWidth="1"/>
    <col min="2558" max="2558" width="3.7109375" style="52" customWidth="1"/>
    <col min="2559" max="2559" width="13.5703125" style="52" customWidth="1"/>
    <col min="2560" max="2560" width="7.42578125" style="52" bestFit="1" customWidth="1"/>
    <col min="2561" max="2561" width="10.28515625" style="52" bestFit="1" customWidth="1"/>
    <col min="2562" max="2562" width="8.28515625" style="52" customWidth="1"/>
    <col min="2563" max="2563" width="9.42578125" style="52" bestFit="1" customWidth="1"/>
    <col min="2564" max="2810" width="9.140625" style="52"/>
    <col min="2811" max="2811" width="57.140625" style="52" customWidth="1"/>
    <col min="2812" max="2812" width="4.7109375" style="52" customWidth="1"/>
    <col min="2813" max="2813" width="5.28515625" style="52" customWidth="1"/>
    <col min="2814" max="2814" width="3.7109375" style="52" customWidth="1"/>
    <col min="2815" max="2815" width="13.5703125" style="52" customWidth="1"/>
    <col min="2816" max="2816" width="7.42578125" style="52" bestFit="1" customWidth="1"/>
    <col min="2817" max="2817" width="10.28515625" style="52" bestFit="1" customWidth="1"/>
    <col min="2818" max="2818" width="8.28515625" style="52" customWidth="1"/>
    <col min="2819" max="2819" width="9.42578125" style="52" bestFit="1" customWidth="1"/>
    <col min="2820" max="3066" width="9.140625" style="52"/>
    <col min="3067" max="3067" width="57.140625" style="52" customWidth="1"/>
    <col min="3068" max="3068" width="4.7109375" style="52" customWidth="1"/>
    <col min="3069" max="3069" width="5.28515625" style="52" customWidth="1"/>
    <col min="3070" max="3070" width="3.7109375" style="52" customWidth="1"/>
    <col min="3071" max="3071" width="13.5703125" style="52" customWidth="1"/>
    <col min="3072" max="3072" width="7.42578125" style="52" bestFit="1" customWidth="1"/>
    <col min="3073" max="3073" width="10.28515625" style="52" bestFit="1" customWidth="1"/>
    <col min="3074" max="3074" width="8.28515625" style="52" customWidth="1"/>
    <col min="3075" max="3075" width="9.42578125" style="52" bestFit="1" customWidth="1"/>
    <col min="3076" max="3322" width="9.140625" style="52"/>
    <col min="3323" max="3323" width="57.140625" style="52" customWidth="1"/>
    <col min="3324" max="3324" width="4.7109375" style="52" customWidth="1"/>
    <col min="3325" max="3325" width="5.28515625" style="52" customWidth="1"/>
    <col min="3326" max="3326" width="3.7109375" style="52" customWidth="1"/>
    <col min="3327" max="3327" width="13.5703125" style="52" customWidth="1"/>
    <col min="3328" max="3328" width="7.42578125" style="52" bestFit="1" customWidth="1"/>
    <col min="3329" max="3329" width="10.28515625" style="52" bestFit="1" customWidth="1"/>
    <col min="3330" max="3330" width="8.28515625" style="52" customWidth="1"/>
    <col min="3331" max="3331" width="9.42578125" style="52" bestFit="1" customWidth="1"/>
    <col min="3332" max="3578" width="9.140625" style="52"/>
    <col min="3579" max="3579" width="57.140625" style="52" customWidth="1"/>
    <col min="3580" max="3580" width="4.7109375" style="52" customWidth="1"/>
    <col min="3581" max="3581" width="5.28515625" style="52" customWidth="1"/>
    <col min="3582" max="3582" width="3.7109375" style="52" customWidth="1"/>
    <col min="3583" max="3583" width="13.5703125" style="52" customWidth="1"/>
    <col min="3584" max="3584" width="7.42578125" style="52" bestFit="1" customWidth="1"/>
    <col min="3585" max="3585" width="10.28515625" style="52" bestFit="1" customWidth="1"/>
    <col min="3586" max="3586" width="8.28515625" style="52" customWidth="1"/>
    <col min="3587" max="3587" width="9.42578125" style="52" bestFit="1" customWidth="1"/>
    <col min="3588" max="3834" width="9.140625" style="52"/>
    <col min="3835" max="3835" width="57.140625" style="52" customWidth="1"/>
    <col min="3836" max="3836" width="4.7109375" style="52" customWidth="1"/>
    <col min="3837" max="3837" width="5.28515625" style="52" customWidth="1"/>
    <col min="3838" max="3838" width="3.7109375" style="52" customWidth="1"/>
    <col min="3839" max="3839" width="13.5703125" style="52" customWidth="1"/>
    <col min="3840" max="3840" width="7.42578125" style="52" bestFit="1" customWidth="1"/>
    <col min="3841" max="3841" width="10.28515625" style="52" bestFit="1" customWidth="1"/>
    <col min="3842" max="3842" width="8.28515625" style="52" customWidth="1"/>
    <col min="3843" max="3843" width="9.42578125" style="52" bestFit="1" customWidth="1"/>
    <col min="3844" max="4090" width="9.140625" style="52"/>
    <col min="4091" max="4091" width="57.140625" style="52" customWidth="1"/>
    <col min="4092" max="4092" width="4.7109375" style="52" customWidth="1"/>
    <col min="4093" max="4093" width="5.28515625" style="52" customWidth="1"/>
    <col min="4094" max="4094" width="3.7109375" style="52" customWidth="1"/>
    <col min="4095" max="4095" width="13.5703125" style="52" customWidth="1"/>
    <col min="4096" max="4096" width="7.42578125" style="52" bestFit="1" customWidth="1"/>
    <col min="4097" max="4097" width="10.28515625" style="52" bestFit="1" customWidth="1"/>
    <col min="4098" max="4098" width="8.28515625" style="52" customWidth="1"/>
    <col min="4099" max="4099" width="9.42578125" style="52" bestFit="1" customWidth="1"/>
    <col min="4100" max="4346" width="9.140625" style="52"/>
    <col min="4347" max="4347" width="57.140625" style="52" customWidth="1"/>
    <col min="4348" max="4348" width="4.7109375" style="52" customWidth="1"/>
    <col min="4349" max="4349" width="5.28515625" style="52" customWidth="1"/>
    <col min="4350" max="4350" width="3.7109375" style="52" customWidth="1"/>
    <col min="4351" max="4351" width="13.5703125" style="52" customWidth="1"/>
    <col min="4352" max="4352" width="7.42578125" style="52" bestFit="1" customWidth="1"/>
    <col min="4353" max="4353" width="10.28515625" style="52" bestFit="1" customWidth="1"/>
    <col min="4354" max="4354" width="8.28515625" style="52" customWidth="1"/>
    <col min="4355" max="4355" width="9.42578125" style="52" bestFit="1" customWidth="1"/>
    <col min="4356" max="4602" width="9.140625" style="52"/>
    <col min="4603" max="4603" width="57.140625" style="52" customWidth="1"/>
    <col min="4604" max="4604" width="4.7109375" style="52" customWidth="1"/>
    <col min="4605" max="4605" width="5.28515625" style="52" customWidth="1"/>
    <col min="4606" max="4606" width="3.7109375" style="52" customWidth="1"/>
    <col min="4607" max="4607" width="13.5703125" style="52" customWidth="1"/>
    <col min="4608" max="4608" width="7.42578125" style="52" bestFit="1" customWidth="1"/>
    <col min="4609" max="4609" width="10.28515625" style="52" bestFit="1" customWidth="1"/>
    <col min="4610" max="4610" width="8.28515625" style="52" customWidth="1"/>
    <col min="4611" max="4611" width="9.42578125" style="52" bestFit="1" customWidth="1"/>
    <col min="4612" max="4858" width="9.140625" style="52"/>
    <col min="4859" max="4859" width="57.140625" style="52" customWidth="1"/>
    <col min="4860" max="4860" width="4.7109375" style="52" customWidth="1"/>
    <col min="4861" max="4861" width="5.28515625" style="52" customWidth="1"/>
    <col min="4862" max="4862" width="3.7109375" style="52" customWidth="1"/>
    <col min="4863" max="4863" width="13.5703125" style="52" customWidth="1"/>
    <col min="4864" max="4864" width="7.42578125" style="52" bestFit="1" customWidth="1"/>
    <col min="4865" max="4865" width="10.28515625" style="52" bestFit="1" customWidth="1"/>
    <col min="4866" max="4866" width="8.28515625" style="52" customWidth="1"/>
    <col min="4867" max="4867" width="9.42578125" style="52" bestFit="1" customWidth="1"/>
    <col min="4868" max="5114" width="9.140625" style="52"/>
    <col min="5115" max="5115" width="57.140625" style="52" customWidth="1"/>
    <col min="5116" max="5116" width="4.7109375" style="52" customWidth="1"/>
    <col min="5117" max="5117" width="5.28515625" style="52" customWidth="1"/>
    <col min="5118" max="5118" width="3.7109375" style="52" customWidth="1"/>
    <col min="5119" max="5119" width="13.5703125" style="52" customWidth="1"/>
    <col min="5120" max="5120" width="7.42578125" style="52" bestFit="1" customWidth="1"/>
    <col min="5121" max="5121" width="10.28515625" style="52" bestFit="1" customWidth="1"/>
    <col min="5122" max="5122" width="8.28515625" style="52" customWidth="1"/>
    <col min="5123" max="5123" width="9.42578125" style="52" bestFit="1" customWidth="1"/>
    <col min="5124" max="5370" width="9.140625" style="52"/>
    <col min="5371" max="5371" width="57.140625" style="52" customWidth="1"/>
    <col min="5372" max="5372" width="4.7109375" style="52" customWidth="1"/>
    <col min="5373" max="5373" width="5.28515625" style="52" customWidth="1"/>
    <col min="5374" max="5374" width="3.7109375" style="52" customWidth="1"/>
    <col min="5375" max="5375" width="13.5703125" style="52" customWidth="1"/>
    <col min="5376" max="5376" width="7.42578125" style="52" bestFit="1" customWidth="1"/>
    <col min="5377" max="5377" width="10.28515625" style="52" bestFit="1" customWidth="1"/>
    <col min="5378" max="5378" width="8.28515625" style="52" customWidth="1"/>
    <col min="5379" max="5379" width="9.42578125" style="52" bestFit="1" customWidth="1"/>
    <col min="5380" max="5626" width="9.140625" style="52"/>
    <col min="5627" max="5627" width="57.140625" style="52" customWidth="1"/>
    <col min="5628" max="5628" width="4.7109375" style="52" customWidth="1"/>
    <col min="5629" max="5629" width="5.28515625" style="52" customWidth="1"/>
    <col min="5630" max="5630" width="3.7109375" style="52" customWidth="1"/>
    <col min="5631" max="5631" width="13.5703125" style="52" customWidth="1"/>
    <col min="5632" max="5632" width="7.42578125" style="52" bestFit="1" customWidth="1"/>
    <col min="5633" max="5633" width="10.28515625" style="52" bestFit="1" customWidth="1"/>
    <col min="5634" max="5634" width="8.28515625" style="52" customWidth="1"/>
    <col min="5635" max="5635" width="9.42578125" style="52" bestFit="1" customWidth="1"/>
    <col min="5636" max="5882" width="9.140625" style="52"/>
    <col min="5883" max="5883" width="57.140625" style="52" customWidth="1"/>
    <col min="5884" max="5884" width="4.7109375" style="52" customWidth="1"/>
    <col min="5885" max="5885" width="5.28515625" style="52" customWidth="1"/>
    <col min="5886" max="5886" width="3.7109375" style="52" customWidth="1"/>
    <col min="5887" max="5887" width="13.5703125" style="52" customWidth="1"/>
    <col min="5888" max="5888" width="7.42578125" style="52" bestFit="1" customWidth="1"/>
    <col min="5889" max="5889" width="10.28515625" style="52" bestFit="1" customWidth="1"/>
    <col min="5890" max="5890" width="8.28515625" style="52" customWidth="1"/>
    <col min="5891" max="5891" width="9.42578125" style="52" bestFit="1" customWidth="1"/>
    <col min="5892" max="6138" width="9.140625" style="52"/>
    <col min="6139" max="6139" width="57.140625" style="52" customWidth="1"/>
    <col min="6140" max="6140" width="4.7109375" style="52" customWidth="1"/>
    <col min="6141" max="6141" width="5.28515625" style="52" customWidth="1"/>
    <col min="6142" max="6142" width="3.7109375" style="52" customWidth="1"/>
    <col min="6143" max="6143" width="13.5703125" style="52" customWidth="1"/>
    <col min="6144" max="6144" width="7.42578125" style="52" bestFit="1" customWidth="1"/>
    <col min="6145" max="6145" width="10.28515625" style="52" bestFit="1" customWidth="1"/>
    <col min="6146" max="6146" width="8.28515625" style="52" customWidth="1"/>
    <col min="6147" max="6147" width="9.42578125" style="52" bestFit="1" customWidth="1"/>
    <col min="6148" max="6394" width="9.140625" style="52"/>
    <col min="6395" max="6395" width="57.140625" style="52" customWidth="1"/>
    <col min="6396" max="6396" width="4.7109375" style="52" customWidth="1"/>
    <col min="6397" max="6397" width="5.28515625" style="52" customWidth="1"/>
    <col min="6398" max="6398" width="3.7109375" style="52" customWidth="1"/>
    <col min="6399" max="6399" width="13.5703125" style="52" customWidth="1"/>
    <col min="6400" max="6400" width="7.42578125" style="52" bestFit="1" customWidth="1"/>
    <col min="6401" max="6401" width="10.28515625" style="52" bestFit="1" customWidth="1"/>
    <col min="6402" max="6402" width="8.28515625" style="52" customWidth="1"/>
    <col min="6403" max="6403" width="9.42578125" style="52" bestFit="1" customWidth="1"/>
    <col min="6404" max="6650" width="9.140625" style="52"/>
    <col min="6651" max="6651" width="57.140625" style="52" customWidth="1"/>
    <col min="6652" max="6652" width="4.7109375" style="52" customWidth="1"/>
    <col min="6653" max="6653" width="5.28515625" style="52" customWidth="1"/>
    <col min="6654" max="6654" width="3.7109375" style="52" customWidth="1"/>
    <col min="6655" max="6655" width="13.5703125" style="52" customWidth="1"/>
    <col min="6656" max="6656" width="7.42578125" style="52" bestFit="1" customWidth="1"/>
    <col min="6657" max="6657" width="10.28515625" style="52" bestFit="1" customWidth="1"/>
    <col min="6658" max="6658" width="8.28515625" style="52" customWidth="1"/>
    <col min="6659" max="6659" width="9.42578125" style="52" bestFit="1" customWidth="1"/>
    <col min="6660" max="6906" width="9.140625" style="52"/>
    <col min="6907" max="6907" width="57.140625" style="52" customWidth="1"/>
    <col min="6908" max="6908" width="4.7109375" style="52" customWidth="1"/>
    <col min="6909" max="6909" width="5.28515625" style="52" customWidth="1"/>
    <col min="6910" max="6910" width="3.7109375" style="52" customWidth="1"/>
    <col min="6911" max="6911" width="13.5703125" style="52" customWidth="1"/>
    <col min="6912" max="6912" width="7.42578125" style="52" bestFit="1" customWidth="1"/>
    <col min="6913" max="6913" width="10.28515625" style="52" bestFit="1" customWidth="1"/>
    <col min="6914" max="6914" width="8.28515625" style="52" customWidth="1"/>
    <col min="6915" max="6915" width="9.42578125" style="52" bestFit="1" customWidth="1"/>
    <col min="6916" max="7162" width="9.140625" style="52"/>
    <col min="7163" max="7163" width="57.140625" style="52" customWidth="1"/>
    <col min="7164" max="7164" width="4.7109375" style="52" customWidth="1"/>
    <col min="7165" max="7165" width="5.28515625" style="52" customWidth="1"/>
    <col min="7166" max="7166" width="3.7109375" style="52" customWidth="1"/>
    <col min="7167" max="7167" width="13.5703125" style="52" customWidth="1"/>
    <col min="7168" max="7168" width="7.42578125" style="52" bestFit="1" customWidth="1"/>
    <col min="7169" max="7169" width="10.28515625" style="52" bestFit="1" customWidth="1"/>
    <col min="7170" max="7170" width="8.28515625" style="52" customWidth="1"/>
    <col min="7171" max="7171" width="9.42578125" style="52" bestFit="1" customWidth="1"/>
    <col min="7172" max="7418" width="9.140625" style="52"/>
    <col min="7419" max="7419" width="57.140625" style="52" customWidth="1"/>
    <col min="7420" max="7420" width="4.7109375" style="52" customWidth="1"/>
    <col min="7421" max="7421" width="5.28515625" style="52" customWidth="1"/>
    <col min="7422" max="7422" width="3.7109375" style="52" customWidth="1"/>
    <col min="7423" max="7423" width="13.5703125" style="52" customWidth="1"/>
    <col min="7424" max="7424" width="7.42578125" style="52" bestFit="1" customWidth="1"/>
    <col min="7425" max="7425" width="10.28515625" style="52" bestFit="1" customWidth="1"/>
    <col min="7426" max="7426" width="8.28515625" style="52" customWidth="1"/>
    <col min="7427" max="7427" width="9.42578125" style="52" bestFit="1" customWidth="1"/>
    <col min="7428" max="7674" width="9.140625" style="52"/>
    <col min="7675" max="7675" width="57.140625" style="52" customWidth="1"/>
    <col min="7676" max="7676" width="4.7109375" style="52" customWidth="1"/>
    <col min="7677" max="7677" width="5.28515625" style="52" customWidth="1"/>
    <col min="7678" max="7678" width="3.7109375" style="52" customWidth="1"/>
    <col min="7679" max="7679" width="13.5703125" style="52" customWidth="1"/>
    <col min="7680" max="7680" width="7.42578125" style="52" bestFit="1" customWidth="1"/>
    <col min="7681" max="7681" width="10.28515625" style="52" bestFit="1" customWidth="1"/>
    <col min="7682" max="7682" width="8.28515625" style="52" customWidth="1"/>
    <col min="7683" max="7683" width="9.42578125" style="52" bestFit="1" customWidth="1"/>
    <col min="7684" max="7930" width="9.140625" style="52"/>
    <col min="7931" max="7931" width="57.140625" style="52" customWidth="1"/>
    <col min="7932" max="7932" width="4.7109375" style="52" customWidth="1"/>
    <col min="7933" max="7933" width="5.28515625" style="52" customWidth="1"/>
    <col min="7934" max="7934" width="3.7109375" style="52" customWidth="1"/>
    <col min="7935" max="7935" width="13.5703125" style="52" customWidth="1"/>
    <col min="7936" max="7936" width="7.42578125" style="52" bestFit="1" customWidth="1"/>
    <col min="7937" max="7937" width="10.28515625" style="52" bestFit="1" customWidth="1"/>
    <col min="7938" max="7938" width="8.28515625" style="52" customWidth="1"/>
    <col min="7939" max="7939" width="9.42578125" style="52" bestFit="1" customWidth="1"/>
    <col min="7940" max="8186" width="9.140625" style="52"/>
    <col min="8187" max="8187" width="57.140625" style="52" customWidth="1"/>
    <col min="8188" max="8188" width="4.7109375" style="52" customWidth="1"/>
    <col min="8189" max="8189" width="5.28515625" style="52" customWidth="1"/>
    <col min="8190" max="8190" width="3.7109375" style="52" customWidth="1"/>
    <col min="8191" max="8191" width="13.5703125" style="52" customWidth="1"/>
    <col min="8192" max="8192" width="7.42578125" style="52" bestFit="1" customWidth="1"/>
    <col min="8193" max="8193" width="10.28515625" style="52" bestFit="1" customWidth="1"/>
    <col min="8194" max="8194" width="8.28515625" style="52" customWidth="1"/>
    <col min="8195" max="8195" width="9.42578125" style="52" bestFit="1" customWidth="1"/>
    <col min="8196" max="8442" width="9.140625" style="52"/>
    <col min="8443" max="8443" width="57.140625" style="52" customWidth="1"/>
    <col min="8444" max="8444" width="4.7109375" style="52" customWidth="1"/>
    <col min="8445" max="8445" width="5.28515625" style="52" customWidth="1"/>
    <col min="8446" max="8446" width="3.7109375" style="52" customWidth="1"/>
    <col min="8447" max="8447" width="13.5703125" style="52" customWidth="1"/>
    <col min="8448" max="8448" width="7.42578125" style="52" bestFit="1" customWidth="1"/>
    <col min="8449" max="8449" width="10.28515625" style="52" bestFit="1" customWidth="1"/>
    <col min="8450" max="8450" width="8.28515625" style="52" customWidth="1"/>
    <col min="8451" max="8451" width="9.42578125" style="52" bestFit="1" customWidth="1"/>
    <col min="8452" max="8698" width="9.140625" style="52"/>
    <col min="8699" max="8699" width="57.140625" style="52" customWidth="1"/>
    <col min="8700" max="8700" width="4.7109375" style="52" customWidth="1"/>
    <col min="8701" max="8701" width="5.28515625" style="52" customWidth="1"/>
    <col min="8702" max="8702" width="3.7109375" style="52" customWidth="1"/>
    <col min="8703" max="8703" width="13.5703125" style="52" customWidth="1"/>
    <col min="8704" max="8704" width="7.42578125" style="52" bestFit="1" customWidth="1"/>
    <col min="8705" max="8705" width="10.28515625" style="52" bestFit="1" customWidth="1"/>
    <col min="8706" max="8706" width="8.28515625" style="52" customWidth="1"/>
    <col min="8707" max="8707" width="9.42578125" style="52" bestFit="1" customWidth="1"/>
    <col min="8708" max="8954" width="9.140625" style="52"/>
    <col min="8955" max="8955" width="57.140625" style="52" customWidth="1"/>
    <col min="8956" max="8956" width="4.7109375" style="52" customWidth="1"/>
    <col min="8957" max="8957" width="5.28515625" style="52" customWidth="1"/>
    <col min="8958" max="8958" width="3.7109375" style="52" customWidth="1"/>
    <col min="8959" max="8959" width="13.5703125" style="52" customWidth="1"/>
    <col min="8960" max="8960" width="7.42578125" style="52" bestFit="1" customWidth="1"/>
    <col min="8961" max="8961" width="10.28515625" style="52" bestFit="1" customWidth="1"/>
    <col min="8962" max="8962" width="8.28515625" style="52" customWidth="1"/>
    <col min="8963" max="8963" width="9.42578125" style="52" bestFit="1" customWidth="1"/>
    <col min="8964" max="9210" width="9.140625" style="52"/>
    <col min="9211" max="9211" width="57.140625" style="52" customWidth="1"/>
    <col min="9212" max="9212" width="4.7109375" style="52" customWidth="1"/>
    <col min="9213" max="9213" width="5.28515625" style="52" customWidth="1"/>
    <col min="9214" max="9214" width="3.7109375" style="52" customWidth="1"/>
    <col min="9215" max="9215" width="13.5703125" style="52" customWidth="1"/>
    <col min="9216" max="9216" width="7.42578125" style="52" bestFit="1" customWidth="1"/>
    <col min="9217" max="9217" width="10.28515625" style="52" bestFit="1" customWidth="1"/>
    <col min="9218" max="9218" width="8.28515625" style="52" customWidth="1"/>
    <col min="9219" max="9219" width="9.42578125" style="52" bestFit="1" customWidth="1"/>
    <col min="9220" max="9466" width="9.140625" style="52"/>
    <col min="9467" max="9467" width="57.140625" style="52" customWidth="1"/>
    <col min="9468" max="9468" width="4.7109375" style="52" customWidth="1"/>
    <col min="9469" max="9469" width="5.28515625" style="52" customWidth="1"/>
    <col min="9470" max="9470" width="3.7109375" style="52" customWidth="1"/>
    <col min="9471" max="9471" width="13.5703125" style="52" customWidth="1"/>
    <col min="9472" max="9472" width="7.42578125" style="52" bestFit="1" customWidth="1"/>
    <col min="9473" max="9473" width="10.28515625" style="52" bestFit="1" customWidth="1"/>
    <col min="9474" max="9474" width="8.28515625" style="52" customWidth="1"/>
    <col min="9475" max="9475" width="9.42578125" style="52" bestFit="1" customWidth="1"/>
    <col min="9476" max="9722" width="9.140625" style="52"/>
    <col min="9723" max="9723" width="57.140625" style="52" customWidth="1"/>
    <col min="9724" max="9724" width="4.7109375" style="52" customWidth="1"/>
    <col min="9725" max="9725" width="5.28515625" style="52" customWidth="1"/>
    <col min="9726" max="9726" width="3.7109375" style="52" customWidth="1"/>
    <col min="9727" max="9727" width="13.5703125" style="52" customWidth="1"/>
    <col min="9728" max="9728" width="7.42578125" style="52" bestFit="1" customWidth="1"/>
    <col min="9729" max="9729" width="10.28515625" style="52" bestFit="1" customWidth="1"/>
    <col min="9730" max="9730" width="8.28515625" style="52" customWidth="1"/>
    <col min="9731" max="9731" width="9.42578125" style="52" bestFit="1" customWidth="1"/>
    <col min="9732" max="9978" width="9.140625" style="52"/>
    <col min="9979" max="9979" width="57.140625" style="52" customWidth="1"/>
    <col min="9980" max="9980" width="4.7109375" style="52" customWidth="1"/>
    <col min="9981" max="9981" width="5.28515625" style="52" customWidth="1"/>
    <col min="9982" max="9982" width="3.7109375" style="52" customWidth="1"/>
    <col min="9983" max="9983" width="13.5703125" style="52" customWidth="1"/>
    <col min="9984" max="9984" width="7.42578125" style="52" bestFit="1" customWidth="1"/>
    <col min="9985" max="9985" width="10.28515625" style="52" bestFit="1" customWidth="1"/>
    <col min="9986" max="9986" width="8.28515625" style="52" customWidth="1"/>
    <col min="9987" max="9987" width="9.42578125" style="52" bestFit="1" customWidth="1"/>
    <col min="9988" max="10234" width="9.140625" style="52"/>
    <col min="10235" max="10235" width="57.140625" style="52" customWidth="1"/>
    <col min="10236" max="10236" width="4.7109375" style="52" customWidth="1"/>
    <col min="10237" max="10237" width="5.28515625" style="52" customWidth="1"/>
    <col min="10238" max="10238" width="3.7109375" style="52" customWidth="1"/>
    <col min="10239" max="10239" width="13.5703125" style="52" customWidth="1"/>
    <col min="10240" max="10240" width="7.42578125" style="52" bestFit="1" customWidth="1"/>
    <col min="10241" max="10241" width="10.28515625" style="52" bestFit="1" customWidth="1"/>
    <col min="10242" max="10242" width="8.28515625" style="52" customWidth="1"/>
    <col min="10243" max="10243" width="9.42578125" style="52" bestFit="1" customWidth="1"/>
    <col min="10244" max="10490" width="9.140625" style="52"/>
    <col min="10491" max="10491" width="57.140625" style="52" customWidth="1"/>
    <col min="10492" max="10492" width="4.7109375" style="52" customWidth="1"/>
    <col min="10493" max="10493" width="5.28515625" style="52" customWidth="1"/>
    <col min="10494" max="10494" width="3.7109375" style="52" customWidth="1"/>
    <col min="10495" max="10495" width="13.5703125" style="52" customWidth="1"/>
    <col min="10496" max="10496" width="7.42578125" style="52" bestFit="1" customWidth="1"/>
    <col min="10497" max="10497" width="10.28515625" style="52" bestFit="1" customWidth="1"/>
    <col min="10498" max="10498" width="8.28515625" style="52" customWidth="1"/>
    <col min="10499" max="10499" width="9.42578125" style="52" bestFit="1" customWidth="1"/>
    <col min="10500" max="10746" width="9.140625" style="52"/>
    <col min="10747" max="10747" width="57.140625" style="52" customWidth="1"/>
    <col min="10748" max="10748" width="4.7109375" style="52" customWidth="1"/>
    <col min="10749" max="10749" width="5.28515625" style="52" customWidth="1"/>
    <col min="10750" max="10750" width="3.7109375" style="52" customWidth="1"/>
    <col min="10751" max="10751" width="13.5703125" style="52" customWidth="1"/>
    <col min="10752" max="10752" width="7.42578125" style="52" bestFit="1" customWidth="1"/>
    <col min="10753" max="10753" width="10.28515625" style="52" bestFit="1" customWidth="1"/>
    <col min="10754" max="10754" width="8.28515625" style="52" customWidth="1"/>
    <col min="10755" max="10755" width="9.42578125" style="52" bestFit="1" customWidth="1"/>
    <col min="10756" max="11002" width="9.140625" style="52"/>
    <col min="11003" max="11003" width="57.140625" style="52" customWidth="1"/>
    <col min="11004" max="11004" width="4.7109375" style="52" customWidth="1"/>
    <col min="11005" max="11005" width="5.28515625" style="52" customWidth="1"/>
    <col min="11006" max="11006" width="3.7109375" style="52" customWidth="1"/>
    <col min="11007" max="11007" width="13.5703125" style="52" customWidth="1"/>
    <col min="11008" max="11008" width="7.42578125" style="52" bestFit="1" customWidth="1"/>
    <col min="11009" max="11009" width="10.28515625" style="52" bestFit="1" customWidth="1"/>
    <col min="11010" max="11010" width="8.28515625" style="52" customWidth="1"/>
    <col min="11011" max="11011" width="9.42578125" style="52" bestFit="1" customWidth="1"/>
    <col min="11012" max="11258" width="9.140625" style="52"/>
    <col min="11259" max="11259" width="57.140625" style="52" customWidth="1"/>
    <col min="11260" max="11260" width="4.7109375" style="52" customWidth="1"/>
    <col min="11261" max="11261" width="5.28515625" style="52" customWidth="1"/>
    <col min="11262" max="11262" width="3.7109375" style="52" customWidth="1"/>
    <col min="11263" max="11263" width="13.5703125" style="52" customWidth="1"/>
    <col min="11264" max="11264" width="7.42578125" style="52" bestFit="1" customWidth="1"/>
    <col min="11265" max="11265" width="10.28515625" style="52" bestFit="1" customWidth="1"/>
    <col min="11266" max="11266" width="8.28515625" style="52" customWidth="1"/>
    <col min="11267" max="11267" width="9.42578125" style="52" bestFit="1" customWidth="1"/>
    <col min="11268" max="11514" width="9.140625" style="52"/>
    <col min="11515" max="11515" width="57.140625" style="52" customWidth="1"/>
    <col min="11516" max="11516" width="4.7109375" style="52" customWidth="1"/>
    <col min="11517" max="11517" width="5.28515625" style="52" customWidth="1"/>
    <col min="11518" max="11518" width="3.7109375" style="52" customWidth="1"/>
    <col min="11519" max="11519" width="13.5703125" style="52" customWidth="1"/>
    <col min="11520" max="11520" width="7.42578125" style="52" bestFit="1" customWidth="1"/>
    <col min="11521" max="11521" width="10.28515625" style="52" bestFit="1" customWidth="1"/>
    <col min="11522" max="11522" width="8.28515625" style="52" customWidth="1"/>
    <col min="11523" max="11523" width="9.42578125" style="52" bestFit="1" customWidth="1"/>
    <col min="11524" max="11770" width="9.140625" style="52"/>
    <col min="11771" max="11771" width="57.140625" style="52" customWidth="1"/>
    <col min="11772" max="11772" width="4.7109375" style="52" customWidth="1"/>
    <col min="11773" max="11773" width="5.28515625" style="52" customWidth="1"/>
    <col min="11774" max="11774" width="3.7109375" style="52" customWidth="1"/>
    <col min="11775" max="11775" width="13.5703125" style="52" customWidth="1"/>
    <col min="11776" max="11776" width="7.42578125" style="52" bestFit="1" customWidth="1"/>
    <col min="11777" max="11777" width="10.28515625" style="52" bestFit="1" customWidth="1"/>
    <col min="11778" max="11778" width="8.28515625" style="52" customWidth="1"/>
    <col min="11779" max="11779" width="9.42578125" style="52" bestFit="1" customWidth="1"/>
    <col min="11780" max="12026" width="9.140625" style="52"/>
    <col min="12027" max="12027" width="57.140625" style="52" customWidth="1"/>
    <col min="12028" max="12028" width="4.7109375" style="52" customWidth="1"/>
    <col min="12029" max="12029" width="5.28515625" style="52" customWidth="1"/>
    <col min="12030" max="12030" width="3.7109375" style="52" customWidth="1"/>
    <col min="12031" max="12031" width="13.5703125" style="52" customWidth="1"/>
    <col min="12032" max="12032" width="7.42578125" style="52" bestFit="1" customWidth="1"/>
    <col min="12033" max="12033" width="10.28515625" style="52" bestFit="1" customWidth="1"/>
    <col min="12034" max="12034" width="8.28515625" style="52" customWidth="1"/>
    <col min="12035" max="12035" width="9.42578125" style="52" bestFit="1" customWidth="1"/>
    <col min="12036" max="12282" width="9.140625" style="52"/>
    <col min="12283" max="12283" width="57.140625" style="52" customWidth="1"/>
    <col min="12284" max="12284" width="4.7109375" style="52" customWidth="1"/>
    <col min="12285" max="12285" width="5.28515625" style="52" customWidth="1"/>
    <col min="12286" max="12286" width="3.7109375" style="52" customWidth="1"/>
    <col min="12287" max="12287" width="13.5703125" style="52" customWidth="1"/>
    <col min="12288" max="12288" width="7.42578125" style="52" bestFit="1" customWidth="1"/>
    <col min="12289" max="12289" width="10.28515625" style="52" bestFit="1" customWidth="1"/>
    <col min="12290" max="12290" width="8.28515625" style="52" customWidth="1"/>
    <col min="12291" max="12291" width="9.42578125" style="52" bestFit="1" customWidth="1"/>
    <col min="12292" max="12538" width="9.140625" style="52"/>
    <col min="12539" max="12539" width="57.140625" style="52" customWidth="1"/>
    <col min="12540" max="12540" width="4.7109375" style="52" customWidth="1"/>
    <col min="12541" max="12541" width="5.28515625" style="52" customWidth="1"/>
    <col min="12542" max="12542" width="3.7109375" style="52" customWidth="1"/>
    <col min="12543" max="12543" width="13.5703125" style="52" customWidth="1"/>
    <col min="12544" max="12544" width="7.42578125" style="52" bestFit="1" customWidth="1"/>
    <col min="12545" max="12545" width="10.28515625" style="52" bestFit="1" customWidth="1"/>
    <col min="12546" max="12546" width="8.28515625" style="52" customWidth="1"/>
    <col min="12547" max="12547" width="9.42578125" style="52" bestFit="1" customWidth="1"/>
    <col min="12548" max="12794" width="9.140625" style="52"/>
    <col min="12795" max="12795" width="57.140625" style="52" customWidth="1"/>
    <col min="12796" max="12796" width="4.7109375" style="52" customWidth="1"/>
    <col min="12797" max="12797" width="5.28515625" style="52" customWidth="1"/>
    <col min="12798" max="12798" width="3.7109375" style="52" customWidth="1"/>
    <col min="12799" max="12799" width="13.5703125" style="52" customWidth="1"/>
    <col min="12800" max="12800" width="7.42578125" style="52" bestFit="1" customWidth="1"/>
    <col min="12801" max="12801" width="10.28515625" style="52" bestFit="1" customWidth="1"/>
    <col min="12802" max="12802" width="8.28515625" style="52" customWidth="1"/>
    <col min="12803" max="12803" width="9.42578125" style="52" bestFit="1" customWidth="1"/>
    <col min="12804" max="13050" width="9.140625" style="52"/>
    <col min="13051" max="13051" width="57.140625" style="52" customWidth="1"/>
    <col min="13052" max="13052" width="4.7109375" style="52" customWidth="1"/>
    <col min="13053" max="13053" width="5.28515625" style="52" customWidth="1"/>
    <col min="13054" max="13054" width="3.7109375" style="52" customWidth="1"/>
    <col min="13055" max="13055" width="13.5703125" style="52" customWidth="1"/>
    <col min="13056" max="13056" width="7.42578125" style="52" bestFit="1" customWidth="1"/>
    <col min="13057" max="13057" width="10.28515625" style="52" bestFit="1" customWidth="1"/>
    <col min="13058" max="13058" width="8.28515625" style="52" customWidth="1"/>
    <col min="13059" max="13059" width="9.42578125" style="52" bestFit="1" customWidth="1"/>
    <col min="13060" max="13306" width="9.140625" style="52"/>
    <col min="13307" max="13307" width="57.140625" style="52" customWidth="1"/>
    <col min="13308" max="13308" width="4.7109375" style="52" customWidth="1"/>
    <col min="13309" max="13309" width="5.28515625" style="52" customWidth="1"/>
    <col min="13310" max="13310" width="3.7109375" style="52" customWidth="1"/>
    <col min="13311" max="13311" width="13.5703125" style="52" customWidth="1"/>
    <col min="13312" max="13312" width="7.42578125" style="52" bestFit="1" customWidth="1"/>
    <col min="13313" max="13313" width="10.28515625" style="52" bestFit="1" customWidth="1"/>
    <col min="13314" max="13314" width="8.28515625" style="52" customWidth="1"/>
    <col min="13315" max="13315" width="9.42578125" style="52" bestFit="1" customWidth="1"/>
    <col min="13316" max="13562" width="9.140625" style="52"/>
    <col min="13563" max="13563" width="57.140625" style="52" customWidth="1"/>
    <col min="13564" max="13564" width="4.7109375" style="52" customWidth="1"/>
    <col min="13565" max="13565" width="5.28515625" style="52" customWidth="1"/>
    <col min="13566" max="13566" width="3.7109375" style="52" customWidth="1"/>
    <col min="13567" max="13567" width="13.5703125" style="52" customWidth="1"/>
    <col min="13568" max="13568" width="7.42578125" style="52" bestFit="1" customWidth="1"/>
    <col min="13569" max="13569" width="10.28515625" style="52" bestFit="1" customWidth="1"/>
    <col min="13570" max="13570" width="8.28515625" style="52" customWidth="1"/>
    <col min="13571" max="13571" width="9.42578125" style="52" bestFit="1" customWidth="1"/>
    <col min="13572" max="13818" width="9.140625" style="52"/>
    <col min="13819" max="13819" width="57.140625" style="52" customWidth="1"/>
    <col min="13820" max="13820" width="4.7109375" style="52" customWidth="1"/>
    <col min="13821" max="13821" width="5.28515625" style="52" customWidth="1"/>
    <col min="13822" max="13822" width="3.7109375" style="52" customWidth="1"/>
    <col min="13823" max="13823" width="13.5703125" style="52" customWidth="1"/>
    <col min="13824" max="13824" width="7.42578125" style="52" bestFit="1" customWidth="1"/>
    <col min="13825" max="13825" width="10.28515625" style="52" bestFit="1" customWidth="1"/>
    <col min="13826" max="13826" width="8.28515625" style="52" customWidth="1"/>
    <col min="13827" max="13827" width="9.42578125" style="52" bestFit="1" customWidth="1"/>
    <col min="13828" max="14074" width="9.140625" style="52"/>
    <col min="14075" max="14075" width="57.140625" style="52" customWidth="1"/>
    <col min="14076" max="14076" width="4.7109375" style="52" customWidth="1"/>
    <col min="14077" max="14077" width="5.28515625" style="52" customWidth="1"/>
    <col min="14078" max="14078" width="3.7109375" style="52" customWidth="1"/>
    <col min="14079" max="14079" width="13.5703125" style="52" customWidth="1"/>
    <col min="14080" max="14080" width="7.42578125" style="52" bestFit="1" customWidth="1"/>
    <col min="14081" max="14081" width="10.28515625" style="52" bestFit="1" customWidth="1"/>
    <col min="14082" max="14082" width="8.28515625" style="52" customWidth="1"/>
    <col min="14083" max="14083" width="9.42578125" style="52" bestFit="1" customWidth="1"/>
    <col min="14084" max="14330" width="9.140625" style="52"/>
    <col min="14331" max="14331" width="57.140625" style="52" customWidth="1"/>
    <col min="14332" max="14332" width="4.7109375" style="52" customWidth="1"/>
    <col min="14333" max="14333" width="5.28515625" style="52" customWidth="1"/>
    <col min="14334" max="14334" width="3.7109375" style="52" customWidth="1"/>
    <col min="14335" max="14335" width="13.5703125" style="52" customWidth="1"/>
    <col min="14336" max="14336" width="7.42578125" style="52" bestFit="1" customWidth="1"/>
    <col min="14337" max="14337" width="10.28515625" style="52" bestFit="1" customWidth="1"/>
    <col min="14338" max="14338" width="8.28515625" style="52" customWidth="1"/>
    <col min="14339" max="14339" width="9.42578125" style="52" bestFit="1" customWidth="1"/>
    <col min="14340" max="14586" width="9.140625" style="52"/>
    <col min="14587" max="14587" width="57.140625" style="52" customWidth="1"/>
    <col min="14588" max="14588" width="4.7109375" style="52" customWidth="1"/>
    <col min="14589" max="14589" width="5.28515625" style="52" customWidth="1"/>
    <col min="14590" max="14590" width="3.7109375" style="52" customWidth="1"/>
    <col min="14591" max="14591" width="13.5703125" style="52" customWidth="1"/>
    <col min="14592" max="14592" width="7.42578125" style="52" bestFit="1" customWidth="1"/>
    <col min="14593" max="14593" width="10.28515625" style="52" bestFit="1" customWidth="1"/>
    <col min="14594" max="14594" width="8.28515625" style="52" customWidth="1"/>
    <col min="14595" max="14595" width="9.42578125" style="52" bestFit="1" customWidth="1"/>
    <col min="14596" max="14842" width="9.140625" style="52"/>
    <col min="14843" max="14843" width="57.140625" style="52" customWidth="1"/>
    <col min="14844" max="14844" width="4.7109375" style="52" customWidth="1"/>
    <col min="14845" max="14845" width="5.28515625" style="52" customWidth="1"/>
    <col min="14846" max="14846" width="3.7109375" style="52" customWidth="1"/>
    <col min="14847" max="14847" width="13.5703125" style="52" customWidth="1"/>
    <col min="14848" max="14848" width="7.42578125" style="52" bestFit="1" customWidth="1"/>
    <col min="14849" max="14849" width="10.28515625" style="52" bestFit="1" customWidth="1"/>
    <col min="14850" max="14850" width="8.28515625" style="52" customWidth="1"/>
    <col min="14851" max="14851" width="9.42578125" style="52" bestFit="1" customWidth="1"/>
    <col min="14852" max="15098" width="9.140625" style="52"/>
    <col min="15099" max="15099" width="57.140625" style="52" customWidth="1"/>
    <col min="15100" max="15100" width="4.7109375" style="52" customWidth="1"/>
    <col min="15101" max="15101" width="5.28515625" style="52" customWidth="1"/>
    <col min="15102" max="15102" width="3.7109375" style="52" customWidth="1"/>
    <col min="15103" max="15103" width="13.5703125" style="52" customWidth="1"/>
    <col min="15104" max="15104" width="7.42578125" style="52" bestFit="1" customWidth="1"/>
    <col min="15105" max="15105" width="10.28515625" style="52" bestFit="1" customWidth="1"/>
    <col min="15106" max="15106" width="8.28515625" style="52" customWidth="1"/>
    <col min="15107" max="15107" width="9.42578125" style="52" bestFit="1" customWidth="1"/>
    <col min="15108" max="15354" width="9.140625" style="52"/>
    <col min="15355" max="15355" width="57.140625" style="52" customWidth="1"/>
    <col min="15356" max="15356" width="4.7109375" style="52" customWidth="1"/>
    <col min="15357" max="15357" width="5.28515625" style="52" customWidth="1"/>
    <col min="15358" max="15358" width="3.7109375" style="52" customWidth="1"/>
    <col min="15359" max="15359" width="13.5703125" style="52" customWidth="1"/>
    <col min="15360" max="15360" width="7.42578125" style="52" bestFit="1" customWidth="1"/>
    <col min="15361" max="15361" width="10.28515625" style="52" bestFit="1" customWidth="1"/>
    <col min="15362" max="15362" width="8.28515625" style="52" customWidth="1"/>
    <col min="15363" max="15363" width="9.42578125" style="52" bestFit="1" customWidth="1"/>
    <col min="15364" max="15610" width="9.140625" style="52"/>
    <col min="15611" max="15611" width="57.140625" style="52" customWidth="1"/>
    <col min="15612" max="15612" width="4.7109375" style="52" customWidth="1"/>
    <col min="15613" max="15613" width="5.28515625" style="52" customWidth="1"/>
    <col min="15614" max="15614" width="3.7109375" style="52" customWidth="1"/>
    <col min="15615" max="15615" width="13.5703125" style="52" customWidth="1"/>
    <col min="15616" max="15616" width="7.42578125" style="52" bestFit="1" customWidth="1"/>
    <col min="15617" max="15617" width="10.28515625" style="52" bestFit="1" customWidth="1"/>
    <col min="15618" max="15618" width="8.28515625" style="52" customWidth="1"/>
    <col min="15619" max="15619" width="9.42578125" style="52" bestFit="1" customWidth="1"/>
    <col min="15620" max="15866" width="9.140625" style="52"/>
    <col min="15867" max="15867" width="57.140625" style="52" customWidth="1"/>
    <col min="15868" max="15868" width="4.7109375" style="52" customWidth="1"/>
    <col min="15869" max="15869" width="5.28515625" style="52" customWidth="1"/>
    <col min="15870" max="15870" width="3.7109375" style="52" customWidth="1"/>
    <col min="15871" max="15871" width="13.5703125" style="52" customWidth="1"/>
    <col min="15872" max="15872" width="7.42578125" style="52" bestFit="1" customWidth="1"/>
    <col min="15873" max="15873" width="10.28515625" style="52" bestFit="1" customWidth="1"/>
    <col min="15874" max="15874" width="8.28515625" style="52" customWidth="1"/>
    <col min="15875" max="15875" width="9.42578125" style="52" bestFit="1" customWidth="1"/>
    <col min="15876" max="16122" width="9.140625" style="52"/>
    <col min="16123" max="16123" width="57.140625" style="52" customWidth="1"/>
    <col min="16124" max="16124" width="4.7109375" style="52" customWidth="1"/>
    <col min="16125" max="16125" width="5.28515625" style="52" customWidth="1"/>
    <col min="16126" max="16126" width="3.7109375" style="52" customWidth="1"/>
    <col min="16127" max="16127" width="13.5703125" style="52" customWidth="1"/>
    <col min="16128" max="16128" width="7.42578125" style="52" bestFit="1" customWidth="1"/>
    <col min="16129" max="16129" width="10.28515625" style="52" bestFit="1" customWidth="1"/>
    <col min="16130" max="16130" width="8.28515625" style="52" customWidth="1"/>
    <col min="16131" max="16131" width="9.42578125" style="52" bestFit="1" customWidth="1"/>
    <col min="16132" max="16384" width="9.140625" style="52"/>
  </cols>
  <sheetData>
    <row r="1" spans="1:11" ht="12.75" customHeight="1" x14ac:dyDescent="0.2">
      <c r="A1" s="342" t="s">
        <v>883</v>
      </c>
      <c r="B1" s="342"/>
      <c r="C1" s="342"/>
      <c r="D1" s="342"/>
      <c r="E1" s="342"/>
      <c r="F1" s="342"/>
      <c r="G1" s="342"/>
    </row>
    <row r="2" spans="1:11" ht="12.75" customHeight="1" x14ac:dyDescent="0.2">
      <c r="A2" s="342" t="s">
        <v>684</v>
      </c>
      <c r="B2" s="342"/>
      <c r="C2" s="342"/>
      <c r="D2" s="342"/>
      <c r="E2" s="342"/>
      <c r="F2" s="342"/>
      <c r="G2" s="342"/>
    </row>
    <row r="3" spans="1:11" ht="12.75" customHeight="1" x14ac:dyDescent="0.2">
      <c r="A3" s="342" t="s">
        <v>504</v>
      </c>
      <c r="B3" s="342"/>
      <c r="C3" s="342"/>
      <c r="D3" s="342"/>
      <c r="E3" s="342"/>
      <c r="F3" s="342"/>
      <c r="G3" s="342"/>
    </row>
    <row r="4" spans="1:11" ht="12.75" customHeight="1" x14ac:dyDescent="0.2">
      <c r="A4" s="342" t="s">
        <v>505</v>
      </c>
      <c r="B4" s="342"/>
      <c r="C4" s="342"/>
      <c r="D4" s="342"/>
      <c r="E4" s="342"/>
      <c r="F4" s="342"/>
      <c r="G4" s="342"/>
    </row>
    <row r="5" spans="1:11" ht="12.75" customHeight="1" x14ac:dyDescent="0.2">
      <c r="A5" s="342" t="s">
        <v>925</v>
      </c>
      <c r="B5" s="342"/>
      <c r="C5" s="342"/>
      <c r="D5" s="342"/>
      <c r="E5" s="342"/>
      <c r="F5" s="342"/>
      <c r="G5" s="342"/>
    </row>
    <row r="6" spans="1:11" ht="12.75" customHeight="1" x14ac:dyDescent="0.2">
      <c r="A6" s="342" t="s">
        <v>506</v>
      </c>
      <c r="B6" s="342"/>
      <c r="C6" s="342"/>
      <c r="D6" s="342"/>
      <c r="E6" s="342"/>
      <c r="F6" s="342"/>
      <c r="G6" s="342"/>
    </row>
    <row r="7" spans="1:11" ht="12.75" customHeight="1" x14ac:dyDescent="0.2">
      <c r="A7" s="342" t="s">
        <v>505</v>
      </c>
      <c r="B7" s="342"/>
      <c r="C7" s="342"/>
      <c r="D7" s="342"/>
      <c r="E7" s="342"/>
      <c r="F7" s="342"/>
      <c r="G7" s="342"/>
    </row>
    <row r="8" spans="1:11" ht="12.75" customHeight="1" x14ac:dyDescent="0.2">
      <c r="A8" s="342" t="s">
        <v>851</v>
      </c>
      <c r="B8" s="342"/>
      <c r="C8" s="342"/>
      <c r="D8" s="342"/>
      <c r="E8" s="342"/>
      <c r="F8" s="342"/>
      <c r="G8" s="342"/>
    </row>
    <row r="9" spans="1:11" s="179" customFormat="1" ht="28.5" customHeight="1" x14ac:dyDescent="0.2">
      <c r="A9" s="343" t="s">
        <v>850</v>
      </c>
      <c r="B9" s="343"/>
      <c r="C9" s="343"/>
      <c r="D9" s="343"/>
      <c r="E9" s="343"/>
      <c r="H9" s="178"/>
      <c r="I9" s="178"/>
      <c r="J9" s="178"/>
      <c r="K9" s="178"/>
    </row>
    <row r="10" spans="1:11" x14ac:dyDescent="0.2">
      <c r="A10" s="59"/>
      <c r="F10" s="54" t="s">
        <v>99</v>
      </c>
    </row>
    <row r="11" spans="1:11" ht="22.5" x14ac:dyDescent="0.2">
      <c r="A11" s="79" t="s">
        <v>100</v>
      </c>
      <c r="B11" s="67" t="s">
        <v>102</v>
      </c>
      <c r="C11" s="66" t="s">
        <v>103</v>
      </c>
      <c r="D11" s="66" t="s">
        <v>104</v>
      </c>
      <c r="E11" s="67" t="s">
        <v>105</v>
      </c>
      <c r="F11" s="79" t="s">
        <v>525</v>
      </c>
      <c r="G11" s="79" t="s">
        <v>855</v>
      </c>
      <c r="J11" s="144"/>
      <c r="K11" s="144"/>
    </row>
    <row r="12" spans="1:11" ht="18.75" customHeight="1" x14ac:dyDescent="0.2">
      <c r="A12" s="61" t="s">
        <v>106</v>
      </c>
      <c r="B12" s="137"/>
      <c r="C12" s="90"/>
      <c r="D12" s="90"/>
      <c r="E12" s="137"/>
      <c r="F12" s="180">
        <f>F13+F130+F143+F181+F295+F320+F470+F530+F538+F682+F702+F719+F736</f>
        <v>514431.63</v>
      </c>
      <c r="G12" s="180">
        <f>G13+G130+G143+G181+G295+G320+G470+G530+G538+G682+G702+G719+G736</f>
        <v>522356.31999999995</v>
      </c>
    </row>
    <row r="13" spans="1:11" s="85" customFormat="1" x14ac:dyDescent="0.2">
      <c r="A13" s="93" t="s">
        <v>425</v>
      </c>
      <c r="B13" s="92" t="s">
        <v>112</v>
      </c>
      <c r="C13" s="94" t="s">
        <v>163</v>
      </c>
      <c r="D13" s="94" t="s">
        <v>164</v>
      </c>
      <c r="E13" s="92" t="s">
        <v>165</v>
      </c>
      <c r="F13" s="181">
        <f>F14+F21+F37+F60+F65+F96+F101+F106</f>
        <v>28957.829999999994</v>
      </c>
      <c r="G13" s="181">
        <f>G14+G21+G37+G60+G65+G96+G101+G106</f>
        <v>28969.919999999998</v>
      </c>
      <c r="H13" s="52"/>
      <c r="I13" s="52"/>
    </row>
    <row r="14" spans="1:11" s="85" customFormat="1" ht="21" x14ac:dyDescent="0.2">
      <c r="A14" s="93" t="s">
        <v>426</v>
      </c>
      <c r="B14" s="92" t="s">
        <v>112</v>
      </c>
      <c r="C14" s="94" t="s">
        <v>233</v>
      </c>
      <c r="D14" s="94" t="s">
        <v>164</v>
      </c>
      <c r="E14" s="92" t="s">
        <v>165</v>
      </c>
      <c r="F14" s="181">
        <f t="shared" ref="F14:G17" si="0">F15</f>
        <v>874.8</v>
      </c>
      <c r="G14" s="181">
        <f t="shared" si="0"/>
        <v>874.8</v>
      </c>
      <c r="H14" s="52"/>
      <c r="I14" s="52"/>
    </row>
    <row r="15" spans="1:11" x14ac:dyDescent="0.2">
      <c r="A15" s="95" t="s">
        <v>427</v>
      </c>
      <c r="B15" s="97" t="s">
        <v>112</v>
      </c>
      <c r="C15" s="99" t="s">
        <v>233</v>
      </c>
      <c r="D15" s="99" t="s">
        <v>428</v>
      </c>
      <c r="E15" s="97" t="s">
        <v>165</v>
      </c>
      <c r="F15" s="182">
        <f t="shared" si="0"/>
        <v>874.8</v>
      </c>
      <c r="G15" s="182">
        <f t="shared" si="0"/>
        <v>874.8</v>
      </c>
    </row>
    <row r="16" spans="1:11" ht="22.5" x14ac:dyDescent="0.2">
      <c r="A16" s="105" t="s">
        <v>210</v>
      </c>
      <c r="B16" s="79" t="s">
        <v>112</v>
      </c>
      <c r="C16" s="82" t="s">
        <v>233</v>
      </c>
      <c r="D16" s="82" t="s">
        <v>429</v>
      </c>
      <c r="E16" s="79"/>
      <c r="F16" s="183">
        <f t="shared" si="0"/>
        <v>874.8</v>
      </c>
      <c r="G16" s="183">
        <f t="shared" si="0"/>
        <v>874.8</v>
      </c>
    </row>
    <row r="17" spans="1:9" ht="33.75" x14ac:dyDescent="0.2">
      <c r="A17" s="78" t="s">
        <v>125</v>
      </c>
      <c r="B17" s="79" t="s">
        <v>112</v>
      </c>
      <c r="C17" s="82" t="s">
        <v>233</v>
      </c>
      <c r="D17" s="82" t="s">
        <v>429</v>
      </c>
      <c r="E17" s="79" t="s">
        <v>126</v>
      </c>
      <c r="F17" s="183">
        <f t="shared" si="0"/>
        <v>874.8</v>
      </c>
      <c r="G17" s="183">
        <f t="shared" si="0"/>
        <v>874.8</v>
      </c>
    </row>
    <row r="18" spans="1:9" x14ac:dyDescent="0.2">
      <c r="A18" s="78" t="s">
        <v>149</v>
      </c>
      <c r="B18" s="79" t="s">
        <v>112</v>
      </c>
      <c r="C18" s="82" t="s">
        <v>233</v>
      </c>
      <c r="D18" s="82" t="s">
        <v>429</v>
      </c>
      <c r="E18" s="79" t="s">
        <v>212</v>
      </c>
      <c r="F18" s="183">
        <f>F19+F20</f>
        <v>874.8</v>
      </c>
      <c r="G18" s="183">
        <f>G19+G20</f>
        <v>874.8</v>
      </c>
    </row>
    <row r="19" spans="1:9" x14ac:dyDescent="0.2">
      <c r="A19" s="105" t="s">
        <v>150</v>
      </c>
      <c r="B19" s="79" t="s">
        <v>112</v>
      </c>
      <c r="C19" s="82" t="s">
        <v>233</v>
      </c>
      <c r="D19" s="82" t="s">
        <v>429</v>
      </c>
      <c r="E19" s="79" t="s">
        <v>213</v>
      </c>
      <c r="F19" s="183">
        <f>'Пр 8 вед2020-21'!G745</f>
        <v>671.9</v>
      </c>
      <c r="G19" s="183">
        <f>'Пр 8 вед2020-21'!H745</f>
        <v>671.9</v>
      </c>
    </row>
    <row r="20" spans="1:9" ht="33.75" x14ac:dyDescent="0.2">
      <c r="A20" s="105" t="s">
        <v>151</v>
      </c>
      <c r="B20" s="79" t="s">
        <v>112</v>
      </c>
      <c r="C20" s="82" t="s">
        <v>233</v>
      </c>
      <c r="D20" s="82" t="s">
        <v>429</v>
      </c>
      <c r="E20" s="79">
        <v>129</v>
      </c>
      <c r="F20" s="183">
        <f>'Пр 8 вед2020-21'!G746</f>
        <v>202.9</v>
      </c>
      <c r="G20" s="183">
        <f>'Пр 8 вед2020-21'!H746</f>
        <v>202.9</v>
      </c>
    </row>
    <row r="21" spans="1:9" ht="31.5" x14ac:dyDescent="0.2">
      <c r="A21" s="93" t="s">
        <v>430</v>
      </c>
      <c r="B21" s="92" t="s">
        <v>112</v>
      </c>
      <c r="C21" s="94" t="s">
        <v>169</v>
      </c>
      <c r="D21" s="94" t="s">
        <v>164</v>
      </c>
      <c r="E21" s="92" t="s">
        <v>165</v>
      </c>
      <c r="F21" s="181">
        <f>F22</f>
        <v>1297.5</v>
      </c>
      <c r="G21" s="181">
        <f>G22</f>
        <v>1300.5</v>
      </c>
    </row>
    <row r="22" spans="1:9" ht="30" customHeight="1" x14ac:dyDescent="0.2">
      <c r="A22" s="95" t="s">
        <v>441</v>
      </c>
      <c r="B22" s="97" t="s">
        <v>112</v>
      </c>
      <c r="C22" s="99" t="s">
        <v>169</v>
      </c>
      <c r="D22" s="99" t="s">
        <v>431</v>
      </c>
      <c r="E22" s="97" t="s">
        <v>165</v>
      </c>
      <c r="F22" s="182">
        <f>F23+F27+F30+F34</f>
        <v>1297.5</v>
      </c>
      <c r="G22" s="182">
        <f>G23+G27+G30+G34</f>
        <v>1300.5</v>
      </c>
    </row>
    <row r="23" spans="1:9" ht="19.5" customHeight="1" x14ac:dyDescent="0.2">
      <c r="A23" s="78" t="s">
        <v>125</v>
      </c>
      <c r="B23" s="79" t="s">
        <v>112</v>
      </c>
      <c r="C23" s="82" t="s">
        <v>169</v>
      </c>
      <c r="D23" s="82" t="s">
        <v>432</v>
      </c>
      <c r="E23" s="79" t="s">
        <v>126</v>
      </c>
      <c r="F23" s="183">
        <f>F24</f>
        <v>766.5</v>
      </c>
      <c r="G23" s="183">
        <f>G24</f>
        <v>766.5</v>
      </c>
    </row>
    <row r="24" spans="1:9" ht="14.25" customHeight="1" x14ac:dyDescent="0.2">
      <c r="A24" s="78" t="s">
        <v>149</v>
      </c>
      <c r="B24" s="79" t="s">
        <v>112</v>
      </c>
      <c r="C24" s="82" t="s">
        <v>169</v>
      </c>
      <c r="D24" s="82" t="s">
        <v>432</v>
      </c>
      <c r="E24" s="79" t="s">
        <v>212</v>
      </c>
      <c r="F24" s="183">
        <f>F25+F26</f>
        <v>766.5</v>
      </c>
      <c r="G24" s="183">
        <f>G25+G26</f>
        <v>766.5</v>
      </c>
    </row>
    <row r="25" spans="1:9" x14ac:dyDescent="0.2">
      <c r="A25" s="105" t="s">
        <v>150</v>
      </c>
      <c r="B25" s="79" t="s">
        <v>112</v>
      </c>
      <c r="C25" s="82" t="s">
        <v>169</v>
      </c>
      <c r="D25" s="82" t="s">
        <v>432</v>
      </c>
      <c r="E25" s="79" t="s">
        <v>213</v>
      </c>
      <c r="F25" s="183">
        <f>'Пр 8 вед2020-21'!G751</f>
        <v>588.70000000000005</v>
      </c>
      <c r="G25" s="183">
        <f>'Пр 8 вед2020-21'!H751</f>
        <v>588.70000000000005</v>
      </c>
    </row>
    <row r="26" spans="1:9" ht="33.75" x14ac:dyDescent="0.2">
      <c r="A26" s="105" t="s">
        <v>151</v>
      </c>
      <c r="B26" s="79" t="s">
        <v>112</v>
      </c>
      <c r="C26" s="82" t="s">
        <v>169</v>
      </c>
      <c r="D26" s="82" t="s">
        <v>432</v>
      </c>
      <c r="E26" s="79">
        <v>129</v>
      </c>
      <c r="F26" s="183">
        <f>'Пр 8 вед2020-21'!G752</f>
        <v>177.8</v>
      </c>
      <c r="G26" s="183">
        <f>'Пр 8 вед2020-21'!H752</f>
        <v>177.8</v>
      </c>
    </row>
    <row r="27" spans="1:9" ht="33.75" x14ac:dyDescent="0.2">
      <c r="A27" s="78" t="s">
        <v>125</v>
      </c>
      <c r="B27" s="79" t="s">
        <v>112</v>
      </c>
      <c r="C27" s="82" t="s">
        <v>169</v>
      </c>
      <c r="D27" s="82" t="s">
        <v>433</v>
      </c>
      <c r="E27" s="79">
        <v>100</v>
      </c>
      <c r="F27" s="183">
        <f>F28</f>
        <v>3.6</v>
      </c>
      <c r="G27" s="183">
        <f>G28</f>
        <v>4.5999999999999996</v>
      </c>
    </row>
    <row r="28" spans="1:9" s="59" customFormat="1" ht="11.25" x14ac:dyDescent="0.2">
      <c r="A28" s="78" t="s">
        <v>149</v>
      </c>
      <c r="B28" s="79" t="s">
        <v>112</v>
      </c>
      <c r="C28" s="82" t="s">
        <v>169</v>
      </c>
      <c r="D28" s="82" t="s">
        <v>433</v>
      </c>
      <c r="E28" s="79">
        <v>120</v>
      </c>
      <c r="F28" s="183">
        <f>F29</f>
        <v>3.6</v>
      </c>
      <c r="G28" s="183">
        <f>G29</f>
        <v>4.5999999999999996</v>
      </c>
    </row>
    <row r="29" spans="1:9" ht="22.5" x14ac:dyDescent="0.2">
      <c r="A29" s="68" t="s">
        <v>264</v>
      </c>
      <c r="B29" s="79" t="s">
        <v>112</v>
      </c>
      <c r="C29" s="82" t="s">
        <v>169</v>
      </c>
      <c r="D29" s="82" t="s">
        <v>433</v>
      </c>
      <c r="E29" s="79" t="s">
        <v>266</v>
      </c>
      <c r="F29" s="183">
        <f>'Пр 8 вед2020-21'!G755</f>
        <v>3.6</v>
      </c>
      <c r="G29" s="183">
        <f>'Пр 8 вед2020-21'!H755</f>
        <v>4.5999999999999996</v>
      </c>
    </row>
    <row r="30" spans="1:9" x14ac:dyDescent="0.2">
      <c r="A30" s="78" t="s">
        <v>507</v>
      </c>
      <c r="B30" s="79" t="s">
        <v>112</v>
      </c>
      <c r="C30" s="82" t="s">
        <v>169</v>
      </c>
      <c r="D30" s="82" t="s">
        <v>433</v>
      </c>
      <c r="E30" s="79">
        <v>200</v>
      </c>
      <c r="F30" s="183">
        <f>F31</f>
        <v>525.4</v>
      </c>
      <c r="G30" s="183">
        <f>G31</f>
        <v>526.4</v>
      </c>
    </row>
    <row r="31" spans="1:9" s="85" customFormat="1" ht="22.5" x14ac:dyDescent="0.2">
      <c r="A31" s="78" t="s">
        <v>135</v>
      </c>
      <c r="B31" s="79" t="s">
        <v>112</v>
      </c>
      <c r="C31" s="82" t="s">
        <v>169</v>
      </c>
      <c r="D31" s="82" t="s">
        <v>433</v>
      </c>
      <c r="E31" s="79">
        <v>240</v>
      </c>
      <c r="F31" s="183">
        <f>F33+F32</f>
        <v>525.4</v>
      </c>
      <c r="G31" s="183">
        <f>G33+G32</f>
        <v>526.4</v>
      </c>
      <c r="H31" s="52"/>
      <c r="I31" s="52"/>
    </row>
    <row r="32" spans="1:9" s="85" customFormat="1" ht="22.5" x14ac:dyDescent="0.2">
      <c r="A32" s="106" t="s">
        <v>152</v>
      </c>
      <c r="B32" s="79" t="s">
        <v>112</v>
      </c>
      <c r="C32" s="82" t="s">
        <v>169</v>
      </c>
      <c r="D32" s="82" t="s">
        <v>433</v>
      </c>
      <c r="E32" s="79">
        <v>242</v>
      </c>
      <c r="F32" s="183">
        <f>'Пр 8 вед2020-21'!G758</f>
        <v>0</v>
      </c>
      <c r="G32" s="183">
        <f>'Пр 8 вед2020-21'!H758</f>
        <v>1</v>
      </c>
      <c r="H32" s="52"/>
      <c r="I32" s="52"/>
    </row>
    <row r="33" spans="1:9" s="85" customFormat="1" x14ac:dyDescent="0.2">
      <c r="A33" s="106" t="s">
        <v>681</v>
      </c>
      <c r="B33" s="79" t="s">
        <v>112</v>
      </c>
      <c r="C33" s="82" t="s">
        <v>169</v>
      </c>
      <c r="D33" s="82" t="s">
        <v>433</v>
      </c>
      <c r="E33" s="79" t="s">
        <v>138</v>
      </c>
      <c r="F33" s="183">
        <f>'Пр 8 вед2020-21'!G759</f>
        <v>525.4</v>
      </c>
      <c r="G33" s="183">
        <f>'Пр 8 вед2020-21'!H759</f>
        <v>525.4</v>
      </c>
      <c r="H33" s="52"/>
      <c r="I33" s="52"/>
    </row>
    <row r="34" spans="1:9" s="85" customFormat="1" x14ac:dyDescent="0.2">
      <c r="A34" s="106" t="s">
        <v>153</v>
      </c>
      <c r="B34" s="79" t="s">
        <v>112</v>
      </c>
      <c r="C34" s="82" t="s">
        <v>169</v>
      </c>
      <c r="D34" s="82" t="s">
        <v>433</v>
      </c>
      <c r="E34" s="79" t="s">
        <v>215</v>
      </c>
      <c r="F34" s="183">
        <f>F35</f>
        <v>2</v>
      </c>
      <c r="G34" s="183">
        <f>G35</f>
        <v>3</v>
      </c>
      <c r="H34" s="52"/>
      <c r="I34" s="52"/>
    </row>
    <row r="35" spans="1:9" s="85" customFormat="1" x14ac:dyDescent="0.2">
      <c r="A35" s="106" t="s">
        <v>154</v>
      </c>
      <c r="B35" s="79" t="s">
        <v>112</v>
      </c>
      <c r="C35" s="82" t="s">
        <v>169</v>
      </c>
      <c r="D35" s="82" t="s">
        <v>433</v>
      </c>
      <c r="E35" s="79" t="s">
        <v>155</v>
      </c>
      <c r="F35" s="183">
        <f>F36</f>
        <v>2</v>
      </c>
      <c r="G35" s="183">
        <f>G36</f>
        <v>3</v>
      </c>
      <c r="H35" s="52"/>
      <c r="I35" s="52"/>
    </row>
    <row r="36" spans="1:9" s="85" customFormat="1" x14ac:dyDescent="0.2">
      <c r="A36" s="69" t="s">
        <v>216</v>
      </c>
      <c r="B36" s="79" t="s">
        <v>112</v>
      </c>
      <c r="C36" s="82" t="s">
        <v>169</v>
      </c>
      <c r="D36" s="82" t="s">
        <v>433</v>
      </c>
      <c r="E36" s="79">
        <v>852</v>
      </c>
      <c r="F36" s="183">
        <f>'Пр 8 вед2020-21'!G762</f>
        <v>2</v>
      </c>
      <c r="G36" s="183">
        <f>'Пр 8 вед2020-21'!H762</f>
        <v>3</v>
      </c>
      <c r="H36" s="52"/>
      <c r="I36" s="52"/>
    </row>
    <row r="37" spans="1:9" s="85" customFormat="1" ht="34.5" customHeight="1" x14ac:dyDescent="0.2">
      <c r="A37" s="93" t="s">
        <v>336</v>
      </c>
      <c r="B37" s="92" t="s">
        <v>112</v>
      </c>
      <c r="C37" s="94" t="s">
        <v>142</v>
      </c>
      <c r="D37" s="94"/>
      <c r="E37" s="92"/>
      <c r="F37" s="181">
        <f>F43+F38</f>
        <v>18865.899999999998</v>
      </c>
      <c r="G37" s="181">
        <f>G43+G38</f>
        <v>18866.899999999998</v>
      </c>
      <c r="H37" s="52"/>
      <c r="I37" s="52"/>
    </row>
    <row r="38" spans="1:9" s="85" customFormat="1" x14ac:dyDescent="0.2">
      <c r="A38" s="105" t="s">
        <v>337</v>
      </c>
      <c r="B38" s="79" t="s">
        <v>112</v>
      </c>
      <c r="C38" s="82" t="s">
        <v>142</v>
      </c>
      <c r="D38" s="82" t="s">
        <v>338</v>
      </c>
      <c r="E38" s="79" t="s">
        <v>165</v>
      </c>
      <c r="F38" s="183">
        <f>F39</f>
        <v>860.1</v>
      </c>
      <c r="G38" s="183">
        <f>G39</f>
        <v>860.1</v>
      </c>
      <c r="H38" s="52"/>
      <c r="I38" s="52"/>
    </row>
    <row r="39" spans="1:9" s="85" customFormat="1" ht="33.75" x14ac:dyDescent="0.2">
      <c r="A39" s="78" t="s">
        <v>125</v>
      </c>
      <c r="B39" s="79" t="s">
        <v>112</v>
      </c>
      <c r="C39" s="82" t="s">
        <v>142</v>
      </c>
      <c r="D39" s="82" t="s">
        <v>339</v>
      </c>
      <c r="E39" s="79" t="s">
        <v>126</v>
      </c>
      <c r="F39" s="183">
        <f>SUM(F40)</f>
        <v>860.1</v>
      </c>
      <c r="G39" s="183">
        <f>SUM(G40)</f>
        <v>860.1</v>
      </c>
      <c r="H39" s="52"/>
      <c r="I39" s="52"/>
    </row>
    <row r="40" spans="1:9" s="85" customFormat="1" x14ac:dyDescent="0.2">
      <c r="A40" s="78" t="s">
        <v>149</v>
      </c>
      <c r="B40" s="79" t="s">
        <v>112</v>
      </c>
      <c r="C40" s="82" t="s">
        <v>142</v>
      </c>
      <c r="D40" s="82" t="s">
        <v>339</v>
      </c>
      <c r="E40" s="79" t="s">
        <v>212</v>
      </c>
      <c r="F40" s="183">
        <f>SUM(F41:F42)</f>
        <v>860.1</v>
      </c>
      <c r="G40" s="183">
        <f>SUM(G41:G42)</f>
        <v>860.1</v>
      </c>
      <c r="H40" s="52"/>
      <c r="I40" s="52"/>
    </row>
    <row r="41" spans="1:9" s="85" customFormat="1" x14ac:dyDescent="0.2">
      <c r="A41" s="105" t="s">
        <v>150</v>
      </c>
      <c r="B41" s="79" t="s">
        <v>112</v>
      </c>
      <c r="C41" s="82" t="s">
        <v>142</v>
      </c>
      <c r="D41" s="82" t="s">
        <v>339</v>
      </c>
      <c r="E41" s="79" t="s">
        <v>213</v>
      </c>
      <c r="F41" s="183">
        <f>'Пр 8 вед2020-21'!G450</f>
        <v>660.6</v>
      </c>
      <c r="G41" s="183">
        <f>'Пр 8 вед2020-21'!H450</f>
        <v>660.6</v>
      </c>
      <c r="H41" s="52"/>
      <c r="I41" s="52"/>
    </row>
    <row r="42" spans="1:9" s="85" customFormat="1" ht="33.75" x14ac:dyDescent="0.2">
      <c r="A42" s="105" t="s">
        <v>151</v>
      </c>
      <c r="B42" s="79" t="s">
        <v>112</v>
      </c>
      <c r="C42" s="82" t="s">
        <v>142</v>
      </c>
      <c r="D42" s="82" t="s">
        <v>339</v>
      </c>
      <c r="E42" s="79">
        <v>129</v>
      </c>
      <c r="F42" s="183">
        <f>'Пр 8 вед2020-21'!G451</f>
        <v>199.5</v>
      </c>
      <c r="G42" s="183">
        <f>'Пр 8 вед2020-21'!H451</f>
        <v>199.5</v>
      </c>
      <c r="H42" s="52"/>
      <c r="I42" s="52"/>
    </row>
    <row r="43" spans="1:9" s="85" customFormat="1" ht="22.5" x14ac:dyDescent="0.2">
      <c r="A43" s="78" t="s">
        <v>340</v>
      </c>
      <c r="B43" s="79" t="s">
        <v>112</v>
      </c>
      <c r="C43" s="82" t="s">
        <v>142</v>
      </c>
      <c r="D43" s="82" t="s">
        <v>341</v>
      </c>
      <c r="E43" s="79" t="s">
        <v>165</v>
      </c>
      <c r="F43" s="183">
        <f>F44+F48+F51+F55</f>
        <v>18005.8</v>
      </c>
      <c r="G43" s="183">
        <f>G44+G48+G51+G55</f>
        <v>18006.8</v>
      </c>
      <c r="H43" s="52"/>
      <c r="I43" s="52"/>
    </row>
    <row r="44" spans="1:9" s="85" customFormat="1" ht="33.75" x14ac:dyDescent="0.2">
      <c r="A44" s="78" t="s">
        <v>125</v>
      </c>
      <c r="B44" s="79" t="s">
        <v>112</v>
      </c>
      <c r="C44" s="82" t="s">
        <v>142</v>
      </c>
      <c r="D44" s="82" t="s">
        <v>342</v>
      </c>
      <c r="E44" s="79" t="s">
        <v>126</v>
      </c>
      <c r="F44" s="183">
        <f>F45</f>
        <v>15228.7</v>
      </c>
      <c r="G44" s="183">
        <f>G45</f>
        <v>15228.7</v>
      </c>
      <c r="H44" s="52"/>
      <c r="I44" s="52"/>
    </row>
    <row r="45" spans="1:9" s="85" customFormat="1" x14ac:dyDescent="0.2">
      <c r="A45" s="78" t="s">
        <v>149</v>
      </c>
      <c r="B45" s="79" t="s">
        <v>112</v>
      </c>
      <c r="C45" s="82" t="s">
        <v>142</v>
      </c>
      <c r="D45" s="82" t="s">
        <v>342</v>
      </c>
      <c r="E45" s="79" t="s">
        <v>212</v>
      </c>
      <c r="F45" s="183">
        <f>F46+F47</f>
        <v>15228.7</v>
      </c>
      <c r="G45" s="183">
        <f>G46+G47</f>
        <v>15228.7</v>
      </c>
      <c r="H45" s="52"/>
      <c r="I45" s="52"/>
    </row>
    <row r="46" spans="1:9" s="85" customFormat="1" ht="14.25" customHeight="1" x14ac:dyDescent="0.2">
      <c r="A46" s="105" t="s">
        <v>150</v>
      </c>
      <c r="B46" s="79" t="s">
        <v>112</v>
      </c>
      <c r="C46" s="82" t="s">
        <v>142</v>
      </c>
      <c r="D46" s="82" t="s">
        <v>342</v>
      </c>
      <c r="E46" s="79" t="s">
        <v>213</v>
      </c>
      <c r="F46" s="183">
        <f>'Пр 8 вед2020-21'!G455</f>
        <v>11696.400000000001</v>
      </c>
      <c r="G46" s="183">
        <f>'Пр 8 вед2020-21'!H455</f>
        <v>11696.400000000001</v>
      </c>
      <c r="H46" s="52"/>
      <c r="I46" s="52"/>
    </row>
    <row r="47" spans="1:9" s="85" customFormat="1" ht="33.75" x14ac:dyDescent="0.2">
      <c r="A47" s="105" t="s">
        <v>151</v>
      </c>
      <c r="B47" s="79" t="s">
        <v>112</v>
      </c>
      <c r="C47" s="82" t="s">
        <v>142</v>
      </c>
      <c r="D47" s="82" t="s">
        <v>342</v>
      </c>
      <c r="E47" s="79">
        <v>129</v>
      </c>
      <c r="F47" s="183">
        <f>'Пр 8 вед2020-21'!G456</f>
        <v>3532.3</v>
      </c>
      <c r="G47" s="183">
        <f>'Пр 8 вед2020-21'!H456</f>
        <v>3532.3</v>
      </c>
      <c r="H47" s="52"/>
      <c r="I47" s="52"/>
    </row>
    <row r="48" spans="1:9" s="85" customFormat="1" ht="33.75" x14ac:dyDescent="0.2">
      <c r="A48" s="78" t="s">
        <v>125</v>
      </c>
      <c r="B48" s="79" t="s">
        <v>112</v>
      </c>
      <c r="C48" s="82" t="s">
        <v>142</v>
      </c>
      <c r="D48" s="82" t="s">
        <v>343</v>
      </c>
      <c r="E48" s="79">
        <v>100</v>
      </c>
      <c r="F48" s="183">
        <f>F49</f>
        <v>0</v>
      </c>
      <c r="G48" s="183">
        <f>G49</f>
        <v>1</v>
      </c>
      <c r="H48" s="52"/>
      <c r="I48" s="52"/>
    </row>
    <row r="49" spans="1:9" s="85" customFormat="1" x14ac:dyDescent="0.2">
      <c r="A49" s="78" t="s">
        <v>149</v>
      </c>
      <c r="B49" s="79" t="s">
        <v>112</v>
      </c>
      <c r="C49" s="82" t="s">
        <v>142</v>
      </c>
      <c r="D49" s="82" t="s">
        <v>343</v>
      </c>
      <c r="E49" s="79">
        <v>120</v>
      </c>
      <c r="F49" s="183">
        <f>F50</f>
        <v>0</v>
      </c>
      <c r="G49" s="183">
        <f>G50</f>
        <v>1</v>
      </c>
      <c r="H49" s="52"/>
      <c r="I49" s="52"/>
    </row>
    <row r="50" spans="1:9" s="85" customFormat="1" ht="22.5" x14ac:dyDescent="0.2">
      <c r="A50" s="105" t="s">
        <v>264</v>
      </c>
      <c r="B50" s="79" t="s">
        <v>112</v>
      </c>
      <c r="C50" s="82" t="s">
        <v>142</v>
      </c>
      <c r="D50" s="82" t="s">
        <v>343</v>
      </c>
      <c r="E50" s="79">
        <v>122</v>
      </c>
      <c r="F50" s="183">
        <f>'Пр 8 вед2020-21'!G459</f>
        <v>0</v>
      </c>
      <c r="G50" s="183">
        <f>'Пр 8 вед2020-21'!H459</f>
        <v>1</v>
      </c>
      <c r="H50" s="52"/>
      <c r="I50" s="52"/>
    </row>
    <row r="51" spans="1:9" s="85" customFormat="1" x14ac:dyDescent="0.2">
      <c r="A51" s="78" t="s">
        <v>507</v>
      </c>
      <c r="B51" s="79" t="s">
        <v>112</v>
      </c>
      <c r="C51" s="82" t="s">
        <v>142</v>
      </c>
      <c r="D51" s="82" t="s">
        <v>343</v>
      </c>
      <c r="E51" s="79" t="s">
        <v>134</v>
      </c>
      <c r="F51" s="183">
        <f>F52</f>
        <v>2718.3</v>
      </c>
      <c r="G51" s="183">
        <f>G52</f>
        <v>2718.3</v>
      </c>
      <c r="H51" s="52"/>
      <c r="I51" s="52"/>
    </row>
    <row r="52" spans="1:9" s="85" customFormat="1" ht="22.5" x14ac:dyDescent="0.2">
      <c r="A52" s="78" t="s">
        <v>135</v>
      </c>
      <c r="B52" s="79" t="s">
        <v>112</v>
      </c>
      <c r="C52" s="82" t="s">
        <v>142</v>
      </c>
      <c r="D52" s="82" t="s">
        <v>343</v>
      </c>
      <c r="E52" s="79" t="s">
        <v>136</v>
      </c>
      <c r="F52" s="183">
        <f>F54+F53</f>
        <v>2718.3</v>
      </c>
      <c r="G52" s="183">
        <f>G54+G53</f>
        <v>2718.3</v>
      </c>
      <c r="H52" s="52"/>
      <c r="I52" s="52"/>
    </row>
    <row r="53" spans="1:9" s="85" customFormat="1" ht="22.5" x14ac:dyDescent="0.2">
      <c r="A53" s="106" t="s">
        <v>152</v>
      </c>
      <c r="B53" s="79" t="s">
        <v>112</v>
      </c>
      <c r="C53" s="82" t="s">
        <v>142</v>
      </c>
      <c r="D53" s="82" t="s">
        <v>343</v>
      </c>
      <c r="E53" s="79">
        <v>242</v>
      </c>
      <c r="F53" s="183">
        <f>'Пр 8 вед2020-21'!G462</f>
        <v>201</v>
      </c>
      <c r="G53" s="183">
        <f>'Пр 8 вед2020-21'!H462</f>
        <v>201</v>
      </c>
      <c r="H53" s="52"/>
      <c r="I53" s="52"/>
    </row>
    <row r="54" spans="1:9" s="85" customFormat="1" x14ac:dyDescent="0.2">
      <c r="A54" s="106" t="s">
        <v>681</v>
      </c>
      <c r="B54" s="79" t="s">
        <v>112</v>
      </c>
      <c r="C54" s="82" t="s">
        <v>142</v>
      </c>
      <c r="D54" s="82" t="s">
        <v>343</v>
      </c>
      <c r="E54" s="79" t="s">
        <v>138</v>
      </c>
      <c r="F54" s="183">
        <f>'Пр 8 вед2020-21'!G463</f>
        <v>2517.3000000000002</v>
      </c>
      <c r="G54" s="183">
        <f>'Пр 8 вед2020-21'!H463</f>
        <v>2517.3000000000002</v>
      </c>
      <c r="H54" s="52"/>
      <c r="I54" s="52"/>
    </row>
    <row r="55" spans="1:9" s="85" customFormat="1" x14ac:dyDescent="0.2">
      <c r="A55" s="106" t="s">
        <v>153</v>
      </c>
      <c r="B55" s="79" t="s">
        <v>112</v>
      </c>
      <c r="C55" s="82" t="s">
        <v>142</v>
      </c>
      <c r="D55" s="82" t="s">
        <v>343</v>
      </c>
      <c r="E55" s="79" t="s">
        <v>215</v>
      </c>
      <c r="F55" s="183">
        <f>F56</f>
        <v>58.8</v>
      </c>
      <c r="G55" s="183">
        <f>G56</f>
        <v>58.8</v>
      </c>
      <c r="H55" s="52"/>
      <c r="I55" s="52"/>
    </row>
    <row r="56" spans="1:9" s="85" customFormat="1" x14ac:dyDescent="0.2">
      <c r="A56" s="106" t="s">
        <v>154</v>
      </c>
      <c r="B56" s="79" t="s">
        <v>112</v>
      </c>
      <c r="C56" s="82" t="s">
        <v>142</v>
      </c>
      <c r="D56" s="82" t="s">
        <v>343</v>
      </c>
      <c r="E56" s="79" t="s">
        <v>155</v>
      </c>
      <c r="F56" s="183">
        <f>F57+F58+F59</f>
        <v>58.8</v>
      </c>
      <c r="G56" s="183">
        <f>G57+G58+G59</f>
        <v>58.8</v>
      </c>
      <c r="H56" s="52"/>
      <c r="I56" s="52"/>
    </row>
    <row r="57" spans="1:9" s="85" customFormat="1" x14ac:dyDescent="0.2">
      <c r="A57" s="73" t="s">
        <v>156</v>
      </c>
      <c r="B57" s="79" t="s">
        <v>112</v>
      </c>
      <c r="C57" s="82" t="s">
        <v>142</v>
      </c>
      <c r="D57" s="82" t="s">
        <v>343</v>
      </c>
      <c r="E57" s="79" t="s">
        <v>157</v>
      </c>
      <c r="F57" s="183">
        <f>'Пр 8 вед2020-21'!G466</f>
        <v>52.8</v>
      </c>
      <c r="G57" s="183">
        <f>'Пр 8 вед2020-21'!H466</f>
        <v>52.8</v>
      </c>
      <c r="H57" s="52"/>
      <c r="I57" s="52"/>
    </row>
    <row r="58" spans="1:9" s="85" customFormat="1" x14ac:dyDescent="0.2">
      <c r="A58" s="69" t="s">
        <v>216</v>
      </c>
      <c r="B58" s="79" t="s">
        <v>112</v>
      </c>
      <c r="C58" s="82" t="s">
        <v>142</v>
      </c>
      <c r="D58" s="82" t="s">
        <v>343</v>
      </c>
      <c r="E58" s="79">
        <v>852</v>
      </c>
      <c r="F58" s="183">
        <f>'Пр 8 вед2020-21'!G467</f>
        <v>6</v>
      </c>
      <c r="G58" s="183">
        <f>'Пр 8 вед2020-21'!H467</f>
        <v>6</v>
      </c>
      <c r="H58" s="52"/>
      <c r="I58" s="52"/>
    </row>
    <row r="59" spans="1:9" s="85" customFormat="1" x14ac:dyDescent="0.2">
      <c r="A59" s="69" t="s">
        <v>469</v>
      </c>
      <c r="B59" s="79" t="s">
        <v>112</v>
      </c>
      <c r="C59" s="82" t="s">
        <v>142</v>
      </c>
      <c r="D59" s="82" t="s">
        <v>343</v>
      </c>
      <c r="E59" s="79">
        <v>853</v>
      </c>
      <c r="F59" s="183">
        <f>'Пр 8 вед2020-21'!G468</f>
        <v>0</v>
      </c>
      <c r="G59" s="183">
        <f>'Пр 8 вед2020-21'!H468</f>
        <v>0</v>
      </c>
      <c r="H59" s="52"/>
      <c r="I59" s="52"/>
    </row>
    <row r="60" spans="1:9" s="85" customFormat="1" x14ac:dyDescent="0.2">
      <c r="A60" s="61" t="s">
        <v>472</v>
      </c>
      <c r="B60" s="91" t="s">
        <v>112</v>
      </c>
      <c r="C60" s="89" t="s">
        <v>258</v>
      </c>
      <c r="D60" s="89"/>
      <c r="E60" s="91"/>
      <c r="F60" s="181">
        <f t="shared" ref="F60:G63" si="1">F61</f>
        <v>22.6</v>
      </c>
      <c r="G60" s="181">
        <f t="shared" si="1"/>
        <v>22.9</v>
      </c>
      <c r="H60" s="52"/>
      <c r="I60" s="52"/>
    </row>
    <row r="61" spans="1:9" s="85" customFormat="1" ht="33.75" x14ac:dyDescent="0.2">
      <c r="A61" s="241" t="s">
        <v>513</v>
      </c>
      <c r="B61" s="67" t="s">
        <v>112</v>
      </c>
      <c r="C61" s="66" t="s">
        <v>258</v>
      </c>
      <c r="D61" s="66" t="s">
        <v>473</v>
      </c>
      <c r="E61" s="67"/>
      <c r="F61" s="183">
        <f t="shared" si="1"/>
        <v>22.6</v>
      </c>
      <c r="G61" s="183">
        <f t="shared" si="1"/>
        <v>22.9</v>
      </c>
      <c r="H61" s="52"/>
      <c r="I61" s="52"/>
    </row>
    <row r="62" spans="1:9" s="85" customFormat="1" x14ac:dyDescent="0.2">
      <c r="A62" s="78" t="s">
        <v>507</v>
      </c>
      <c r="B62" s="67" t="s">
        <v>112</v>
      </c>
      <c r="C62" s="66" t="s">
        <v>258</v>
      </c>
      <c r="D62" s="66" t="s">
        <v>473</v>
      </c>
      <c r="E62" s="67" t="s">
        <v>134</v>
      </c>
      <c r="F62" s="183">
        <f t="shared" si="1"/>
        <v>22.6</v>
      </c>
      <c r="G62" s="183">
        <f t="shared" si="1"/>
        <v>22.9</v>
      </c>
      <c r="H62" s="52"/>
      <c r="I62" s="52"/>
    </row>
    <row r="63" spans="1:9" s="85" customFormat="1" ht="22.5" x14ac:dyDescent="0.2">
      <c r="A63" s="78" t="s">
        <v>135</v>
      </c>
      <c r="B63" s="67" t="s">
        <v>112</v>
      </c>
      <c r="C63" s="66" t="s">
        <v>258</v>
      </c>
      <c r="D63" s="66" t="s">
        <v>473</v>
      </c>
      <c r="E63" s="67" t="s">
        <v>136</v>
      </c>
      <c r="F63" s="183">
        <f t="shared" si="1"/>
        <v>22.6</v>
      </c>
      <c r="G63" s="183">
        <f t="shared" si="1"/>
        <v>22.9</v>
      </c>
      <c r="H63" s="52"/>
      <c r="I63" s="52"/>
    </row>
    <row r="64" spans="1:9" s="85" customFormat="1" x14ac:dyDescent="0.2">
      <c r="A64" s="106" t="s">
        <v>681</v>
      </c>
      <c r="B64" s="67" t="s">
        <v>112</v>
      </c>
      <c r="C64" s="66" t="s">
        <v>258</v>
      </c>
      <c r="D64" s="66" t="s">
        <v>473</v>
      </c>
      <c r="E64" s="67" t="s">
        <v>138</v>
      </c>
      <c r="F64" s="183">
        <f>'Пр 8 вед2020-21'!G473</f>
        <v>22.6</v>
      </c>
      <c r="G64" s="183">
        <f>'Пр 8 вед2020-21'!H473</f>
        <v>22.9</v>
      </c>
      <c r="H64" s="52"/>
      <c r="I64" s="52"/>
    </row>
    <row r="65" spans="1:9" s="85" customFormat="1" ht="21" x14ac:dyDescent="0.2">
      <c r="A65" s="93" t="s">
        <v>291</v>
      </c>
      <c r="B65" s="92" t="s">
        <v>112</v>
      </c>
      <c r="C65" s="94" t="s">
        <v>202</v>
      </c>
      <c r="D65" s="94" t="s">
        <v>164</v>
      </c>
      <c r="E65" s="92" t="s">
        <v>165</v>
      </c>
      <c r="F65" s="181">
        <f>F66+F84</f>
        <v>7144</v>
      </c>
      <c r="G65" s="181">
        <f>G66+G84</f>
        <v>7146.9</v>
      </c>
      <c r="H65" s="52"/>
      <c r="I65" s="52"/>
    </row>
    <row r="66" spans="1:9" s="85" customFormat="1" ht="22.5" x14ac:dyDescent="0.2">
      <c r="A66" s="78" t="s">
        <v>722</v>
      </c>
      <c r="B66" s="79" t="s">
        <v>112</v>
      </c>
      <c r="C66" s="82" t="s">
        <v>202</v>
      </c>
      <c r="D66" s="82" t="s">
        <v>292</v>
      </c>
      <c r="E66" s="79" t="s">
        <v>165</v>
      </c>
      <c r="F66" s="183">
        <f>F67</f>
        <v>5411.1</v>
      </c>
      <c r="G66" s="183">
        <f>G67</f>
        <v>5413</v>
      </c>
      <c r="H66" s="52"/>
      <c r="I66" s="52"/>
    </row>
    <row r="67" spans="1:9" s="85" customFormat="1" ht="33.75" x14ac:dyDescent="0.2">
      <c r="A67" s="78" t="s">
        <v>700</v>
      </c>
      <c r="B67" s="79" t="s">
        <v>112</v>
      </c>
      <c r="C67" s="82" t="s">
        <v>202</v>
      </c>
      <c r="D67" s="82" t="s">
        <v>293</v>
      </c>
      <c r="E67" s="79" t="s">
        <v>165</v>
      </c>
      <c r="F67" s="183">
        <f>F68</f>
        <v>5411.1</v>
      </c>
      <c r="G67" s="183">
        <f>G68</f>
        <v>5413</v>
      </c>
      <c r="H67" s="52"/>
      <c r="I67" s="52"/>
    </row>
    <row r="68" spans="1:9" s="85" customFormat="1" ht="22.5" x14ac:dyDescent="0.2">
      <c r="A68" s="78" t="s">
        <v>294</v>
      </c>
      <c r="B68" s="79" t="s">
        <v>112</v>
      </c>
      <c r="C68" s="82" t="s">
        <v>202</v>
      </c>
      <c r="D68" s="82" t="s">
        <v>295</v>
      </c>
      <c r="E68" s="79"/>
      <c r="F68" s="183">
        <f>F69+F73+F76+F80</f>
        <v>5411.1</v>
      </c>
      <c r="G68" s="183">
        <f>G69+G73+G76+G80</f>
        <v>5413</v>
      </c>
      <c r="H68" s="52"/>
      <c r="I68" s="52"/>
    </row>
    <row r="69" spans="1:9" s="85" customFormat="1" ht="33.75" x14ac:dyDescent="0.2">
      <c r="A69" s="78" t="s">
        <v>125</v>
      </c>
      <c r="B69" s="79" t="s">
        <v>112</v>
      </c>
      <c r="C69" s="82" t="s">
        <v>202</v>
      </c>
      <c r="D69" s="82" t="s">
        <v>296</v>
      </c>
      <c r="E69" s="79" t="s">
        <v>126</v>
      </c>
      <c r="F69" s="183">
        <f>F70</f>
        <v>4708.6000000000004</v>
      </c>
      <c r="G69" s="183">
        <f>G70</f>
        <v>4708.6000000000004</v>
      </c>
      <c r="H69" s="52"/>
      <c r="I69" s="52"/>
    </row>
    <row r="70" spans="1:9" s="85" customFormat="1" x14ac:dyDescent="0.2">
      <c r="A70" s="78" t="s">
        <v>149</v>
      </c>
      <c r="B70" s="79" t="s">
        <v>112</v>
      </c>
      <c r="C70" s="82" t="s">
        <v>202</v>
      </c>
      <c r="D70" s="82" t="s">
        <v>297</v>
      </c>
      <c r="E70" s="79" t="s">
        <v>212</v>
      </c>
      <c r="F70" s="183">
        <f>F71+F72</f>
        <v>4708.6000000000004</v>
      </c>
      <c r="G70" s="183">
        <f>G71+G72</f>
        <v>4708.6000000000004</v>
      </c>
      <c r="H70" s="52"/>
      <c r="I70" s="52"/>
    </row>
    <row r="71" spans="1:9" s="85" customFormat="1" x14ac:dyDescent="0.2">
      <c r="A71" s="105" t="s">
        <v>150</v>
      </c>
      <c r="B71" s="79" t="s">
        <v>112</v>
      </c>
      <c r="C71" s="82" t="s">
        <v>202</v>
      </c>
      <c r="D71" s="82" t="s">
        <v>297</v>
      </c>
      <c r="E71" s="79" t="s">
        <v>213</v>
      </c>
      <c r="F71" s="183">
        <f>'Пр 8 вед2020-21'!G396</f>
        <v>3616.5</v>
      </c>
      <c r="G71" s="183">
        <f>'Пр 8 вед2020-21'!H396</f>
        <v>3616.5</v>
      </c>
      <c r="H71" s="52"/>
      <c r="I71" s="52"/>
    </row>
    <row r="72" spans="1:9" s="85" customFormat="1" ht="33.75" x14ac:dyDescent="0.2">
      <c r="A72" s="105" t="s">
        <v>151</v>
      </c>
      <c r="B72" s="79" t="s">
        <v>112</v>
      </c>
      <c r="C72" s="82" t="s">
        <v>202</v>
      </c>
      <c r="D72" s="82" t="s">
        <v>297</v>
      </c>
      <c r="E72" s="79">
        <v>129</v>
      </c>
      <c r="F72" s="183">
        <f>'Пр 8 вед2020-21'!G397</f>
        <v>1092.0999999999999</v>
      </c>
      <c r="G72" s="183">
        <f>'Пр 8 вед2020-21'!H397</f>
        <v>1092.0999999999999</v>
      </c>
      <c r="H72" s="52"/>
      <c r="I72" s="52"/>
    </row>
    <row r="73" spans="1:9" s="85" customFormat="1" ht="33.75" x14ac:dyDescent="0.2">
      <c r="A73" s="78" t="s">
        <v>125</v>
      </c>
      <c r="B73" s="79" t="s">
        <v>112</v>
      </c>
      <c r="C73" s="82" t="s">
        <v>202</v>
      </c>
      <c r="D73" s="82" t="s">
        <v>298</v>
      </c>
      <c r="E73" s="79">
        <v>100</v>
      </c>
      <c r="F73" s="183">
        <f>F74</f>
        <v>15.2</v>
      </c>
      <c r="G73" s="183">
        <f>G74</f>
        <v>16.2</v>
      </c>
      <c r="H73" s="52"/>
      <c r="I73" s="52"/>
    </row>
    <row r="74" spans="1:9" s="85" customFormat="1" x14ac:dyDescent="0.2">
      <c r="A74" s="78" t="s">
        <v>149</v>
      </c>
      <c r="B74" s="79" t="s">
        <v>112</v>
      </c>
      <c r="C74" s="82" t="s">
        <v>202</v>
      </c>
      <c r="D74" s="82" t="s">
        <v>298</v>
      </c>
      <c r="E74" s="79">
        <v>120</v>
      </c>
      <c r="F74" s="183">
        <f>F75</f>
        <v>15.2</v>
      </c>
      <c r="G74" s="183">
        <f>G75</f>
        <v>16.2</v>
      </c>
      <c r="H74" s="52"/>
      <c r="I74" s="52"/>
    </row>
    <row r="75" spans="1:9" s="85" customFormat="1" ht="22.5" x14ac:dyDescent="0.2">
      <c r="A75" s="68" t="s">
        <v>264</v>
      </c>
      <c r="B75" s="79" t="s">
        <v>112</v>
      </c>
      <c r="C75" s="82" t="s">
        <v>202</v>
      </c>
      <c r="D75" s="82" t="s">
        <v>298</v>
      </c>
      <c r="E75" s="79" t="s">
        <v>266</v>
      </c>
      <c r="F75" s="183">
        <f>'Пр 8 вед2020-21'!G400</f>
        <v>15.2</v>
      </c>
      <c r="G75" s="183">
        <f>'Пр 8 вед2020-21'!H400</f>
        <v>16.2</v>
      </c>
      <c r="H75" s="52"/>
      <c r="I75" s="52"/>
    </row>
    <row r="76" spans="1:9" x14ac:dyDescent="0.2">
      <c r="A76" s="78" t="s">
        <v>507</v>
      </c>
      <c r="B76" s="79" t="s">
        <v>112</v>
      </c>
      <c r="C76" s="82" t="s">
        <v>202</v>
      </c>
      <c r="D76" s="82" t="s">
        <v>298</v>
      </c>
      <c r="E76" s="79" t="s">
        <v>134</v>
      </c>
      <c r="F76" s="183">
        <f>F77</f>
        <v>681</v>
      </c>
      <c r="G76" s="183">
        <f>G77</f>
        <v>681</v>
      </c>
    </row>
    <row r="77" spans="1:9" ht="22.5" x14ac:dyDescent="0.2">
      <c r="A77" s="78" t="s">
        <v>135</v>
      </c>
      <c r="B77" s="79" t="s">
        <v>112</v>
      </c>
      <c r="C77" s="82" t="s">
        <v>202</v>
      </c>
      <c r="D77" s="82" t="s">
        <v>298</v>
      </c>
      <c r="E77" s="79" t="s">
        <v>136</v>
      </c>
      <c r="F77" s="183">
        <f>F79+F78</f>
        <v>681</v>
      </c>
      <c r="G77" s="183">
        <f>G79+G78</f>
        <v>681</v>
      </c>
    </row>
    <row r="78" spans="1:9" ht="22.5" x14ac:dyDescent="0.2">
      <c r="A78" s="106" t="s">
        <v>152</v>
      </c>
      <c r="B78" s="79" t="s">
        <v>112</v>
      </c>
      <c r="C78" s="82" t="s">
        <v>202</v>
      </c>
      <c r="D78" s="82" t="s">
        <v>298</v>
      </c>
      <c r="E78" s="79">
        <v>242</v>
      </c>
      <c r="F78" s="183">
        <f>'Пр 8 вед2020-21'!G403</f>
        <v>497.5</v>
      </c>
      <c r="G78" s="183">
        <f>'Пр 8 вед2020-21'!H403</f>
        <v>497.5</v>
      </c>
    </row>
    <row r="79" spans="1:9" x14ac:dyDescent="0.2">
      <c r="A79" s="106" t="s">
        <v>681</v>
      </c>
      <c r="B79" s="79" t="s">
        <v>112</v>
      </c>
      <c r="C79" s="82" t="s">
        <v>202</v>
      </c>
      <c r="D79" s="82" t="s">
        <v>298</v>
      </c>
      <c r="E79" s="79" t="s">
        <v>138</v>
      </c>
      <c r="F79" s="183">
        <f>'Пр 8 вед2020-21'!G404</f>
        <v>183.5</v>
      </c>
      <c r="G79" s="183">
        <f>'Пр 8 вед2020-21'!H404</f>
        <v>183.5</v>
      </c>
    </row>
    <row r="80" spans="1:9" x14ac:dyDescent="0.2">
      <c r="A80" s="106" t="s">
        <v>153</v>
      </c>
      <c r="B80" s="79" t="s">
        <v>112</v>
      </c>
      <c r="C80" s="82" t="s">
        <v>202</v>
      </c>
      <c r="D80" s="82" t="s">
        <v>298</v>
      </c>
      <c r="E80" s="79" t="s">
        <v>215</v>
      </c>
      <c r="F80" s="183">
        <f>F81</f>
        <v>6.3</v>
      </c>
      <c r="G80" s="183">
        <f>G81</f>
        <v>7.2</v>
      </c>
    </row>
    <row r="81" spans="1:9" x14ac:dyDescent="0.2">
      <c r="A81" s="106" t="s">
        <v>154</v>
      </c>
      <c r="B81" s="79" t="s">
        <v>112</v>
      </c>
      <c r="C81" s="82" t="s">
        <v>202</v>
      </c>
      <c r="D81" s="82" t="s">
        <v>298</v>
      </c>
      <c r="E81" s="79" t="s">
        <v>155</v>
      </c>
      <c r="F81" s="183">
        <f>F82+F83</f>
        <v>6.3</v>
      </c>
      <c r="G81" s="183">
        <f>G82+G83</f>
        <v>7.2</v>
      </c>
    </row>
    <row r="82" spans="1:9" x14ac:dyDescent="0.2">
      <c r="A82" s="69" t="s">
        <v>216</v>
      </c>
      <c r="B82" s="79" t="s">
        <v>112</v>
      </c>
      <c r="C82" s="82" t="s">
        <v>202</v>
      </c>
      <c r="D82" s="82" t="s">
        <v>298</v>
      </c>
      <c r="E82" s="79" t="s">
        <v>236</v>
      </c>
      <c r="F82" s="183">
        <f>'Пр 8 вед2020-21'!G407</f>
        <v>3</v>
      </c>
      <c r="G82" s="183">
        <f>'Пр 8 вед2020-21'!H407</f>
        <v>3</v>
      </c>
    </row>
    <row r="83" spans="1:9" x14ac:dyDescent="0.2">
      <c r="A83" s="69" t="s">
        <v>469</v>
      </c>
      <c r="B83" s="79" t="s">
        <v>112</v>
      </c>
      <c r="C83" s="82" t="s">
        <v>202</v>
      </c>
      <c r="D83" s="82" t="s">
        <v>298</v>
      </c>
      <c r="E83" s="79">
        <v>853</v>
      </c>
      <c r="F83" s="183">
        <f>'Пр 8 вед2020-21'!G408</f>
        <v>3.3</v>
      </c>
      <c r="G83" s="183">
        <f>'Пр 8 вед2020-21'!H408</f>
        <v>4.2</v>
      </c>
    </row>
    <row r="84" spans="1:9" s="85" customFormat="1" x14ac:dyDescent="0.2">
      <c r="A84" s="104" t="s">
        <v>436</v>
      </c>
      <c r="B84" s="97" t="s">
        <v>112</v>
      </c>
      <c r="C84" s="99" t="s">
        <v>202</v>
      </c>
      <c r="D84" s="99" t="s">
        <v>437</v>
      </c>
      <c r="E84" s="97" t="s">
        <v>165</v>
      </c>
      <c r="F84" s="182">
        <f>F85+F89+F92</f>
        <v>1732.9</v>
      </c>
      <c r="G84" s="182">
        <f>G85+G89+G92</f>
        <v>1733.9</v>
      </c>
      <c r="H84" s="52"/>
      <c r="I84" s="52"/>
    </row>
    <row r="85" spans="1:9" s="85" customFormat="1" ht="33.75" x14ac:dyDescent="0.2">
      <c r="A85" s="78" t="s">
        <v>125</v>
      </c>
      <c r="B85" s="79" t="s">
        <v>112</v>
      </c>
      <c r="C85" s="82" t="s">
        <v>202</v>
      </c>
      <c r="D85" s="82" t="s">
        <v>438</v>
      </c>
      <c r="E85" s="79" t="s">
        <v>126</v>
      </c>
      <c r="F85" s="183">
        <f>F86</f>
        <v>1632.9</v>
      </c>
      <c r="G85" s="183">
        <f>G86</f>
        <v>1632.9</v>
      </c>
      <c r="H85" s="52"/>
      <c r="I85" s="52"/>
    </row>
    <row r="86" spans="1:9" s="85" customFormat="1" x14ac:dyDescent="0.2">
      <c r="A86" s="78" t="s">
        <v>149</v>
      </c>
      <c r="B86" s="79" t="s">
        <v>112</v>
      </c>
      <c r="C86" s="82" t="s">
        <v>202</v>
      </c>
      <c r="D86" s="82" t="s">
        <v>438</v>
      </c>
      <c r="E86" s="79" t="s">
        <v>212</v>
      </c>
      <c r="F86" s="183">
        <f>F87+F88</f>
        <v>1632.9</v>
      </c>
      <c r="G86" s="183">
        <f>G87+G88</f>
        <v>1632.9</v>
      </c>
      <c r="H86" s="52"/>
      <c r="I86" s="52"/>
    </row>
    <row r="87" spans="1:9" s="85" customFormat="1" x14ac:dyDescent="0.2">
      <c r="A87" s="105" t="s">
        <v>150</v>
      </c>
      <c r="B87" s="79" t="s">
        <v>112</v>
      </c>
      <c r="C87" s="82" t="s">
        <v>202</v>
      </c>
      <c r="D87" s="82" t="s">
        <v>438</v>
      </c>
      <c r="E87" s="79" t="s">
        <v>213</v>
      </c>
      <c r="F87" s="183">
        <f>'Пр 8 вед2020-21'!G769</f>
        <v>1254.2</v>
      </c>
      <c r="G87" s="183">
        <f>'Пр 8 вед2020-21'!H769</f>
        <v>1254.2</v>
      </c>
      <c r="H87" s="52"/>
      <c r="I87" s="52"/>
    </row>
    <row r="88" spans="1:9" s="85" customFormat="1" ht="33.75" x14ac:dyDescent="0.2">
      <c r="A88" s="105" t="s">
        <v>151</v>
      </c>
      <c r="B88" s="79" t="s">
        <v>112</v>
      </c>
      <c r="C88" s="82" t="s">
        <v>202</v>
      </c>
      <c r="D88" s="82" t="s">
        <v>438</v>
      </c>
      <c r="E88" s="79">
        <v>129</v>
      </c>
      <c r="F88" s="183">
        <f>'Пр 8 вед2020-21'!G770</f>
        <v>378.7</v>
      </c>
      <c r="G88" s="183">
        <f>'Пр 8 вед2020-21'!H770</f>
        <v>378.7</v>
      </c>
      <c r="H88" s="52"/>
      <c r="I88" s="52"/>
    </row>
    <row r="89" spans="1:9" s="85" customFormat="1" ht="33.75" x14ac:dyDescent="0.2">
      <c r="A89" s="78" t="s">
        <v>125</v>
      </c>
      <c r="B89" s="79" t="s">
        <v>112</v>
      </c>
      <c r="C89" s="82" t="s">
        <v>202</v>
      </c>
      <c r="D89" s="82" t="s">
        <v>439</v>
      </c>
      <c r="E89" s="79">
        <v>100</v>
      </c>
      <c r="F89" s="183">
        <f>F90</f>
        <v>22</v>
      </c>
      <c r="G89" s="183">
        <f>G90</f>
        <v>23</v>
      </c>
      <c r="H89" s="52"/>
      <c r="I89" s="52"/>
    </row>
    <row r="90" spans="1:9" s="85" customFormat="1" x14ac:dyDescent="0.2">
      <c r="A90" s="78" t="s">
        <v>149</v>
      </c>
      <c r="B90" s="79" t="s">
        <v>112</v>
      </c>
      <c r="C90" s="82" t="s">
        <v>202</v>
      </c>
      <c r="D90" s="82" t="s">
        <v>439</v>
      </c>
      <c r="E90" s="79">
        <v>120</v>
      </c>
      <c r="F90" s="183">
        <f>F91</f>
        <v>22</v>
      </c>
      <c r="G90" s="183">
        <f>G91</f>
        <v>23</v>
      </c>
      <c r="H90" s="52"/>
      <c r="I90" s="52"/>
    </row>
    <row r="91" spans="1:9" ht="22.5" x14ac:dyDescent="0.2">
      <c r="A91" s="68" t="s">
        <v>264</v>
      </c>
      <c r="B91" s="79" t="s">
        <v>112</v>
      </c>
      <c r="C91" s="82" t="s">
        <v>202</v>
      </c>
      <c r="D91" s="82" t="s">
        <v>439</v>
      </c>
      <c r="E91" s="79">
        <v>122</v>
      </c>
      <c r="F91" s="183">
        <f>'Пр 8 вед2020-21'!G773</f>
        <v>22</v>
      </c>
      <c r="G91" s="183">
        <f>'Пр 8 вед2020-21'!H773</f>
        <v>23</v>
      </c>
    </row>
    <row r="92" spans="1:9" x14ac:dyDescent="0.2">
      <c r="A92" s="78" t="s">
        <v>507</v>
      </c>
      <c r="B92" s="79" t="s">
        <v>112</v>
      </c>
      <c r="C92" s="82" t="s">
        <v>202</v>
      </c>
      <c r="D92" s="82" t="s">
        <v>439</v>
      </c>
      <c r="E92" s="79" t="s">
        <v>134</v>
      </c>
      <c r="F92" s="183">
        <f>F93</f>
        <v>78</v>
      </c>
      <c r="G92" s="183">
        <f>G93</f>
        <v>78</v>
      </c>
    </row>
    <row r="93" spans="1:9" ht="22.5" x14ac:dyDescent="0.2">
      <c r="A93" s="106" t="s">
        <v>135</v>
      </c>
      <c r="B93" s="79" t="s">
        <v>112</v>
      </c>
      <c r="C93" s="82" t="s">
        <v>202</v>
      </c>
      <c r="D93" s="82" t="s">
        <v>439</v>
      </c>
      <c r="E93" s="79" t="s">
        <v>136</v>
      </c>
      <c r="F93" s="183">
        <f>F95+F94</f>
        <v>78</v>
      </c>
      <c r="G93" s="183">
        <f>G95+G94</f>
        <v>78</v>
      </c>
    </row>
    <row r="94" spans="1:9" ht="22.5" x14ac:dyDescent="0.2">
      <c r="A94" s="106" t="s">
        <v>152</v>
      </c>
      <c r="B94" s="79" t="s">
        <v>112</v>
      </c>
      <c r="C94" s="82" t="s">
        <v>202</v>
      </c>
      <c r="D94" s="82" t="s">
        <v>439</v>
      </c>
      <c r="E94" s="79">
        <v>242</v>
      </c>
      <c r="F94" s="183">
        <f>'Пр 8 вед2020-21'!G776</f>
        <v>48.5</v>
      </c>
      <c r="G94" s="183">
        <f>'Пр 8 вед2020-21'!H776</f>
        <v>48.5</v>
      </c>
    </row>
    <row r="95" spans="1:9" x14ac:dyDescent="0.2">
      <c r="A95" s="106" t="s">
        <v>681</v>
      </c>
      <c r="B95" s="79" t="s">
        <v>112</v>
      </c>
      <c r="C95" s="82" t="s">
        <v>202</v>
      </c>
      <c r="D95" s="82" t="s">
        <v>439</v>
      </c>
      <c r="E95" s="79" t="s">
        <v>138</v>
      </c>
      <c r="F95" s="183">
        <f>'Пр 8 вед2020-21'!G777</f>
        <v>29.5</v>
      </c>
      <c r="G95" s="183">
        <f>'Пр 8 вед2020-21'!H777</f>
        <v>29.5</v>
      </c>
    </row>
    <row r="96" spans="1:9" s="85" customFormat="1" x14ac:dyDescent="0.2">
      <c r="A96" s="134" t="s">
        <v>765</v>
      </c>
      <c r="B96" s="92" t="s">
        <v>112</v>
      </c>
      <c r="C96" s="94" t="s">
        <v>222</v>
      </c>
      <c r="D96" s="82"/>
      <c r="E96" s="67"/>
      <c r="F96" s="183">
        <f>F97</f>
        <v>0</v>
      </c>
      <c r="G96" s="183">
        <f>G97</f>
        <v>0</v>
      </c>
      <c r="H96" s="52"/>
      <c r="I96" s="52"/>
    </row>
    <row r="97" spans="1:9" s="85" customFormat="1" x14ac:dyDescent="0.2">
      <c r="A97" s="78" t="s">
        <v>507</v>
      </c>
      <c r="B97" s="79" t="s">
        <v>112</v>
      </c>
      <c r="C97" s="82" t="s">
        <v>222</v>
      </c>
      <c r="D97" s="82" t="s">
        <v>823</v>
      </c>
      <c r="E97" s="67" t="s">
        <v>134</v>
      </c>
      <c r="F97" s="183">
        <f>F98</f>
        <v>0</v>
      </c>
      <c r="G97" s="183">
        <f>G98</f>
        <v>0</v>
      </c>
      <c r="H97" s="52"/>
      <c r="I97" s="52"/>
    </row>
    <row r="98" spans="1:9" s="85" customFormat="1" ht="22.5" x14ac:dyDescent="0.2">
      <c r="A98" s="78" t="s">
        <v>135</v>
      </c>
      <c r="B98" s="79" t="s">
        <v>112</v>
      </c>
      <c r="C98" s="82" t="s">
        <v>222</v>
      </c>
      <c r="D98" s="82" t="s">
        <v>823</v>
      </c>
      <c r="E98" s="67" t="s">
        <v>136</v>
      </c>
      <c r="F98" s="183">
        <f>F100+F99</f>
        <v>0</v>
      </c>
      <c r="G98" s="183">
        <f>G100+G99</f>
        <v>0</v>
      </c>
      <c r="H98" s="52"/>
      <c r="I98" s="52"/>
    </row>
    <row r="99" spans="1:9" s="85" customFormat="1" ht="22.5" x14ac:dyDescent="0.2">
      <c r="A99" s="106" t="s">
        <v>152</v>
      </c>
      <c r="B99" s="79" t="s">
        <v>112</v>
      </c>
      <c r="C99" s="82" t="s">
        <v>222</v>
      </c>
      <c r="D99" s="82" t="s">
        <v>823</v>
      </c>
      <c r="E99" s="67">
        <v>242</v>
      </c>
      <c r="F99" s="183">
        <f>'Пр 8 вед2020-21'!G781</f>
        <v>0</v>
      </c>
      <c r="G99" s="183">
        <f>'Пр 8 вед2020-21'!H781</f>
        <v>0</v>
      </c>
      <c r="H99" s="52"/>
      <c r="I99" s="52"/>
    </row>
    <row r="100" spans="1:9" s="85" customFormat="1" x14ac:dyDescent="0.2">
      <c r="A100" s="106" t="s">
        <v>681</v>
      </c>
      <c r="B100" s="79" t="s">
        <v>112</v>
      </c>
      <c r="C100" s="82" t="s">
        <v>222</v>
      </c>
      <c r="D100" s="82" t="s">
        <v>823</v>
      </c>
      <c r="E100" s="67" t="s">
        <v>138</v>
      </c>
      <c r="F100" s="183">
        <f>'Пр 8 вед2020-21'!G478</f>
        <v>0</v>
      </c>
      <c r="G100" s="183">
        <f>'Пр 8 вед2020-21'!H478</f>
        <v>0</v>
      </c>
      <c r="H100" s="52"/>
      <c r="I100" s="52"/>
    </row>
    <row r="101" spans="1:9" s="85" customFormat="1" x14ac:dyDescent="0.2">
      <c r="A101" s="134" t="s">
        <v>510</v>
      </c>
      <c r="B101" s="92" t="s">
        <v>112</v>
      </c>
      <c r="C101" s="94" t="s">
        <v>414</v>
      </c>
      <c r="D101" s="82"/>
      <c r="E101" s="67"/>
      <c r="F101" s="183">
        <f t="shared" ref="F101:G104" si="2">F102</f>
        <v>200</v>
      </c>
      <c r="G101" s="183">
        <f t="shared" si="2"/>
        <v>200</v>
      </c>
      <c r="H101" s="52"/>
      <c r="I101" s="52"/>
    </row>
    <row r="102" spans="1:9" s="85" customFormat="1" x14ac:dyDescent="0.2">
      <c r="A102" s="69" t="s">
        <v>523</v>
      </c>
      <c r="B102" s="67" t="s">
        <v>112</v>
      </c>
      <c r="C102" s="66" t="s">
        <v>414</v>
      </c>
      <c r="D102" s="82" t="s">
        <v>522</v>
      </c>
      <c r="E102" s="67"/>
      <c r="F102" s="183">
        <f t="shared" si="2"/>
        <v>200</v>
      </c>
      <c r="G102" s="183">
        <f t="shared" si="2"/>
        <v>200</v>
      </c>
      <c r="H102" s="52"/>
      <c r="I102" s="52"/>
    </row>
    <row r="103" spans="1:9" s="85" customFormat="1" x14ac:dyDescent="0.2">
      <c r="A103" s="78" t="s">
        <v>507</v>
      </c>
      <c r="B103" s="67" t="s">
        <v>112</v>
      </c>
      <c r="C103" s="66" t="s">
        <v>414</v>
      </c>
      <c r="D103" s="82" t="s">
        <v>522</v>
      </c>
      <c r="E103" s="79">
        <v>800</v>
      </c>
      <c r="F103" s="183">
        <f t="shared" si="2"/>
        <v>200</v>
      </c>
      <c r="G103" s="183">
        <f t="shared" si="2"/>
        <v>200</v>
      </c>
      <c r="H103" s="52"/>
      <c r="I103" s="52"/>
    </row>
    <row r="104" spans="1:9" s="85" customFormat="1" ht="22.5" x14ac:dyDescent="0.2">
      <c r="A104" s="78" t="s">
        <v>135</v>
      </c>
      <c r="B104" s="67" t="s">
        <v>112</v>
      </c>
      <c r="C104" s="66" t="s">
        <v>414</v>
      </c>
      <c r="D104" s="82" t="s">
        <v>522</v>
      </c>
      <c r="E104" s="79">
        <v>800</v>
      </c>
      <c r="F104" s="183">
        <f t="shared" si="2"/>
        <v>200</v>
      </c>
      <c r="G104" s="183">
        <f t="shared" si="2"/>
        <v>200</v>
      </c>
      <c r="H104" s="52"/>
      <c r="I104" s="52"/>
    </row>
    <row r="105" spans="1:9" s="85" customFormat="1" ht="22.5" x14ac:dyDescent="0.2">
      <c r="A105" s="106" t="s">
        <v>137</v>
      </c>
      <c r="B105" s="67" t="s">
        <v>112</v>
      </c>
      <c r="C105" s="66" t="s">
        <v>414</v>
      </c>
      <c r="D105" s="82" t="s">
        <v>522</v>
      </c>
      <c r="E105" s="67">
        <v>870</v>
      </c>
      <c r="F105" s="183">
        <f>'Пр 8 вед2020-21'!G483</f>
        <v>200</v>
      </c>
      <c r="G105" s="183">
        <f>'Пр 8 вед2020-21'!H483</f>
        <v>200</v>
      </c>
      <c r="H105" s="52"/>
      <c r="I105" s="52"/>
    </row>
    <row r="106" spans="1:9" s="85" customFormat="1" x14ac:dyDescent="0.2">
      <c r="A106" s="93" t="s">
        <v>299</v>
      </c>
      <c r="B106" s="92" t="s">
        <v>112</v>
      </c>
      <c r="C106" s="94" t="s">
        <v>300</v>
      </c>
      <c r="D106" s="94"/>
      <c r="E106" s="92"/>
      <c r="F106" s="181">
        <f>F107+F112+F116+F122</f>
        <v>553.03</v>
      </c>
      <c r="G106" s="181">
        <f>G107+G112+G116+G122</f>
        <v>557.92000000000007</v>
      </c>
      <c r="H106" s="52"/>
      <c r="I106" s="52"/>
    </row>
    <row r="107" spans="1:9" s="85" customFormat="1" ht="22.5" x14ac:dyDescent="0.2">
      <c r="A107" s="78" t="s">
        <v>723</v>
      </c>
      <c r="B107" s="79" t="s">
        <v>112</v>
      </c>
      <c r="C107" s="82" t="s">
        <v>300</v>
      </c>
      <c r="D107" s="82" t="s">
        <v>344</v>
      </c>
      <c r="E107" s="79"/>
      <c r="F107" s="183">
        <f t="shared" ref="F107:G110" si="3">F108</f>
        <v>40</v>
      </c>
      <c r="G107" s="183">
        <f t="shared" si="3"/>
        <v>40</v>
      </c>
      <c r="H107" s="52"/>
      <c r="I107" s="52"/>
    </row>
    <row r="108" spans="1:9" s="85" customFormat="1" ht="22.5" x14ac:dyDescent="0.2">
      <c r="A108" s="78" t="s">
        <v>345</v>
      </c>
      <c r="B108" s="79" t="s">
        <v>112</v>
      </c>
      <c r="C108" s="82" t="s">
        <v>300</v>
      </c>
      <c r="D108" s="82" t="s">
        <v>346</v>
      </c>
      <c r="E108" s="79"/>
      <c r="F108" s="183">
        <f t="shared" si="3"/>
        <v>40</v>
      </c>
      <c r="G108" s="183">
        <f t="shared" si="3"/>
        <v>40</v>
      </c>
      <c r="H108" s="52"/>
      <c r="I108" s="52"/>
    </row>
    <row r="109" spans="1:9" s="85" customFormat="1" x14ac:dyDescent="0.2">
      <c r="A109" s="78" t="s">
        <v>507</v>
      </c>
      <c r="B109" s="79" t="s">
        <v>112</v>
      </c>
      <c r="C109" s="82" t="s">
        <v>300</v>
      </c>
      <c r="D109" s="82" t="s">
        <v>346</v>
      </c>
      <c r="E109" s="79" t="s">
        <v>134</v>
      </c>
      <c r="F109" s="183">
        <f t="shared" si="3"/>
        <v>40</v>
      </c>
      <c r="G109" s="183">
        <f t="shared" si="3"/>
        <v>40</v>
      </c>
      <c r="H109" s="52"/>
      <c r="I109" s="52"/>
    </row>
    <row r="110" spans="1:9" s="85" customFormat="1" ht="22.5" x14ac:dyDescent="0.2">
      <c r="A110" s="78" t="s">
        <v>135</v>
      </c>
      <c r="B110" s="79" t="s">
        <v>112</v>
      </c>
      <c r="C110" s="82" t="s">
        <v>300</v>
      </c>
      <c r="D110" s="82" t="s">
        <v>346</v>
      </c>
      <c r="E110" s="79" t="s">
        <v>136</v>
      </c>
      <c r="F110" s="183">
        <f t="shared" si="3"/>
        <v>40</v>
      </c>
      <c r="G110" s="183">
        <f t="shared" si="3"/>
        <v>40</v>
      </c>
      <c r="H110" s="52"/>
      <c r="I110" s="52"/>
    </row>
    <row r="111" spans="1:9" s="85" customFormat="1" x14ac:dyDescent="0.2">
      <c r="A111" s="106" t="s">
        <v>681</v>
      </c>
      <c r="B111" s="79" t="s">
        <v>112</v>
      </c>
      <c r="C111" s="82" t="s">
        <v>300</v>
      </c>
      <c r="D111" s="82" t="s">
        <v>346</v>
      </c>
      <c r="E111" s="79" t="s">
        <v>138</v>
      </c>
      <c r="F111" s="183">
        <f>'Пр 8 вед2020-21'!G489</f>
        <v>40</v>
      </c>
      <c r="G111" s="183">
        <f>'Пр 8 вед2020-21'!H489</f>
        <v>40</v>
      </c>
      <c r="H111" s="52"/>
      <c r="I111" s="52"/>
    </row>
    <row r="112" spans="1:9" s="85" customFormat="1" x14ac:dyDescent="0.2">
      <c r="A112" s="83" t="s">
        <v>347</v>
      </c>
      <c r="B112" s="79" t="s">
        <v>112</v>
      </c>
      <c r="C112" s="82" t="s">
        <v>300</v>
      </c>
      <c r="D112" s="82" t="s">
        <v>348</v>
      </c>
      <c r="E112" s="79"/>
      <c r="F112" s="183">
        <f t="shared" ref="F112:G114" si="4">F113</f>
        <v>100</v>
      </c>
      <c r="G112" s="183">
        <f t="shared" si="4"/>
        <v>100</v>
      </c>
      <c r="H112" s="52"/>
      <c r="I112" s="52"/>
    </row>
    <row r="113" spans="1:9" s="85" customFormat="1" x14ac:dyDescent="0.2">
      <c r="A113" s="106" t="s">
        <v>153</v>
      </c>
      <c r="B113" s="79" t="s">
        <v>112</v>
      </c>
      <c r="C113" s="82" t="s">
        <v>300</v>
      </c>
      <c r="D113" s="82" t="s">
        <v>348</v>
      </c>
      <c r="E113" s="79" t="s">
        <v>215</v>
      </c>
      <c r="F113" s="183">
        <f t="shared" si="4"/>
        <v>100</v>
      </c>
      <c r="G113" s="183">
        <f t="shared" si="4"/>
        <v>100</v>
      </c>
      <c r="H113" s="52"/>
      <c r="I113" s="52"/>
    </row>
    <row r="114" spans="1:9" s="85" customFormat="1" x14ac:dyDescent="0.2">
      <c r="A114" s="106" t="s">
        <v>154</v>
      </c>
      <c r="B114" s="79" t="s">
        <v>112</v>
      </c>
      <c r="C114" s="82" t="s">
        <v>300</v>
      </c>
      <c r="D114" s="82" t="s">
        <v>348</v>
      </c>
      <c r="E114" s="79" t="s">
        <v>155</v>
      </c>
      <c r="F114" s="183">
        <f t="shared" si="4"/>
        <v>100</v>
      </c>
      <c r="G114" s="183">
        <f t="shared" si="4"/>
        <v>100</v>
      </c>
      <c r="H114" s="52"/>
      <c r="I114" s="52"/>
    </row>
    <row r="115" spans="1:9" s="85" customFormat="1" x14ac:dyDescent="0.2">
      <c r="A115" s="69" t="s">
        <v>469</v>
      </c>
      <c r="B115" s="79" t="s">
        <v>112</v>
      </c>
      <c r="C115" s="82" t="s">
        <v>300</v>
      </c>
      <c r="D115" s="82" t="s">
        <v>348</v>
      </c>
      <c r="E115" s="79">
        <v>853</v>
      </c>
      <c r="F115" s="183">
        <f>'Пр 8 вед2020-21'!G493</f>
        <v>100</v>
      </c>
      <c r="G115" s="183">
        <f>'Пр 8 вед2020-21'!H493</f>
        <v>100</v>
      </c>
      <c r="H115" s="52"/>
      <c r="I115" s="52"/>
    </row>
    <row r="116" spans="1:9" s="85" customFormat="1" ht="22.5" x14ac:dyDescent="0.2">
      <c r="A116" s="105" t="s">
        <v>74</v>
      </c>
      <c r="B116" s="79" t="s">
        <v>112</v>
      </c>
      <c r="C116" s="82" t="s">
        <v>300</v>
      </c>
      <c r="D116" s="82" t="s">
        <v>302</v>
      </c>
      <c r="E116" s="79"/>
      <c r="F116" s="183">
        <f>F117+F120</f>
        <v>6.43</v>
      </c>
      <c r="G116" s="183">
        <f>G117+G120</f>
        <v>6.52</v>
      </c>
      <c r="H116" s="52"/>
      <c r="I116" s="52"/>
    </row>
    <row r="117" spans="1:9" s="85" customFormat="1" x14ac:dyDescent="0.2">
      <c r="A117" s="78" t="s">
        <v>507</v>
      </c>
      <c r="B117" s="79" t="s">
        <v>112</v>
      </c>
      <c r="C117" s="82" t="s">
        <v>300</v>
      </c>
      <c r="D117" s="82" t="s">
        <v>302</v>
      </c>
      <c r="E117" s="79">
        <v>200</v>
      </c>
      <c r="F117" s="183">
        <f>F118</f>
        <v>0.91849999999999998</v>
      </c>
      <c r="G117" s="183">
        <f>G118</f>
        <v>0.93140000000000001</v>
      </c>
      <c r="H117" s="52"/>
      <c r="I117" s="52"/>
    </row>
    <row r="118" spans="1:9" s="85" customFormat="1" ht="22.5" x14ac:dyDescent="0.2">
      <c r="A118" s="78" t="s">
        <v>135</v>
      </c>
      <c r="B118" s="79" t="s">
        <v>112</v>
      </c>
      <c r="C118" s="82" t="s">
        <v>300</v>
      </c>
      <c r="D118" s="82" t="s">
        <v>302</v>
      </c>
      <c r="E118" s="79">
        <v>240</v>
      </c>
      <c r="F118" s="183">
        <f>F119</f>
        <v>0.91849999999999998</v>
      </c>
      <c r="G118" s="183">
        <f>G119</f>
        <v>0.93140000000000001</v>
      </c>
      <c r="H118" s="52"/>
      <c r="I118" s="52"/>
    </row>
    <row r="119" spans="1:9" x14ac:dyDescent="0.2">
      <c r="A119" s="106" t="s">
        <v>681</v>
      </c>
      <c r="B119" s="79" t="s">
        <v>112</v>
      </c>
      <c r="C119" s="82" t="s">
        <v>300</v>
      </c>
      <c r="D119" s="82" t="s">
        <v>302</v>
      </c>
      <c r="E119" s="79">
        <v>244</v>
      </c>
      <c r="F119" s="183">
        <f>'Пр 8 вед2020-21'!G497</f>
        <v>0.91849999999999998</v>
      </c>
      <c r="G119" s="183">
        <f>'Пр 8 вед2020-21'!H497</f>
        <v>0.93140000000000001</v>
      </c>
    </row>
    <row r="120" spans="1:9" x14ac:dyDescent="0.2">
      <c r="A120" s="78" t="s">
        <v>303</v>
      </c>
      <c r="B120" s="79" t="s">
        <v>112</v>
      </c>
      <c r="C120" s="82" t="s">
        <v>300</v>
      </c>
      <c r="D120" s="82" t="s">
        <v>302</v>
      </c>
      <c r="E120" s="79">
        <v>500</v>
      </c>
      <c r="F120" s="183">
        <f>F121</f>
        <v>5.5114999999999998</v>
      </c>
      <c r="G120" s="183">
        <f>G121</f>
        <v>5.5885999999999996</v>
      </c>
    </row>
    <row r="121" spans="1:9" x14ac:dyDescent="0.2">
      <c r="A121" s="78" t="s">
        <v>304</v>
      </c>
      <c r="B121" s="79" t="s">
        <v>112</v>
      </c>
      <c r="C121" s="82" t="s">
        <v>300</v>
      </c>
      <c r="D121" s="82" t="s">
        <v>302</v>
      </c>
      <c r="E121" s="79">
        <v>530</v>
      </c>
      <c r="F121" s="183">
        <f>'Пр 8 вед2020-21'!G413</f>
        <v>5.5114999999999998</v>
      </c>
      <c r="G121" s="183">
        <f>'Пр 8 вед2020-21'!H413</f>
        <v>5.5885999999999996</v>
      </c>
    </row>
    <row r="122" spans="1:9" ht="33.75" x14ac:dyDescent="0.2">
      <c r="A122" s="242" t="s">
        <v>516</v>
      </c>
      <c r="B122" s="97" t="s">
        <v>112</v>
      </c>
      <c r="C122" s="99" t="s">
        <v>300</v>
      </c>
      <c r="D122" s="99" t="s">
        <v>349</v>
      </c>
      <c r="E122" s="97" t="s">
        <v>165</v>
      </c>
      <c r="F122" s="182">
        <f>F123+F128</f>
        <v>406.6</v>
      </c>
      <c r="G122" s="182">
        <f>G123+G128</f>
        <v>411.40000000000003</v>
      </c>
    </row>
    <row r="123" spans="1:9" ht="33.75" x14ac:dyDescent="0.2">
      <c r="A123" s="78" t="s">
        <v>125</v>
      </c>
      <c r="B123" s="79" t="s">
        <v>112</v>
      </c>
      <c r="C123" s="82" t="s">
        <v>300</v>
      </c>
      <c r="D123" s="82" t="s">
        <v>349</v>
      </c>
      <c r="E123" s="79" t="s">
        <v>126</v>
      </c>
      <c r="F123" s="183">
        <f>F124</f>
        <v>402.3</v>
      </c>
      <c r="G123" s="183">
        <f>G124</f>
        <v>402.3</v>
      </c>
    </row>
    <row r="124" spans="1:9" x14ac:dyDescent="0.2">
      <c r="A124" s="78" t="s">
        <v>149</v>
      </c>
      <c r="B124" s="79" t="s">
        <v>112</v>
      </c>
      <c r="C124" s="82" t="s">
        <v>300</v>
      </c>
      <c r="D124" s="82" t="s">
        <v>349</v>
      </c>
      <c r="E124" s="79" t="s">
        <v>212</v>
      </c>
      <c r="F124" s="183">
        <f>F125+F126</f>
        <v>402.3</v>
      </c>
      <c r="G124" s="183">
        <f>G125+G126</f>
        <v>402.3</v>
      </c>
    </row>
    <row r="125" spans="1:9" s="59" customFormat="1" ht="11.25" x14ac:dyDescent="0.2">
      <c r="A125" s="105" t="s">
        <v>150</v>
      </c>
      <c r="B125" s="79" t="s">
        <v>112</v>
      </c>
      <c r="C125" s="82" t="s">
        <v>300</v>
      </c>
      <c r="D125" s="82" t="s">
        <v>349</v>
      </c>
      <c r="E125" s="79" t="s">
        <v>213</v>
      </c>
      <c r="F125" s="183">
        <f>'Пр 8 вед2020-21'!G501</f>
        <v>309</v>
      </c>
      <c r="G125" s="183">
        <f>'Пр 8 вед2020-21'!H501</f>
        <v>309</v>
      </c>
      <c r="H125" s="64"/>
      <c r="I125" s="84"/>
    </row>
    <row r="126" spans="1:9" s="59" customFormat="1" ht="33.75" x14ac:dyDescent="0.2">
      <c r="A126" s="105" t="s">
        <v>151</v>
      </c>
      <c r="B126" s="79" t="s">
        <v>112</v>
      </c>
      <c r="C126" s="82" t="s">
        <v>300</v>
      </c>
      <c r="D126" s="82" t="s">
        <v>349</v>
      </c>
      <c r="E126" s="79">
        <v>129</v>
      </c>
      <c r="F126" s="183">
        <f>'Пр 8 вед2020-21'!G502</f>
        <v>93.3</v>
      </c>
      <c r="G126" s="183">
        <f>'Пр 8 вед2020-21'!H502</f>
        <v>93.3</v>
      </c>
      <c r="H126" s="64"/>
      <c r="I126" s="84"/>
    </row>
    <row r="127" spans="1:9" s="59" customFormat="1" ht="11.25" x14ac:dyDescent="0.2">
      <c r="A127" s="78" t="s">
        <v>507</v>
      </c>
      <c r="B127" s="79" t="s">
        <v>112</v>
      </c>
      <c r="C127" s="82" t="s">
        <v>300</v>
      </c>
      <c r="D127" s="82" t="s">
        <v>349</v>
      </c>
      <c r="E127" s="79">
        <v>200</v>
      </c>
      <c r="F127" s="183">
        <f>F128</f>
        <v>4.3</v>
      </c>
      <c r="G127" s="183">
        <f>G128</f>
        <v>9.1</v>
      </c>
      <c r="H127" s="64"/>
      <c r="I127" s="84"/>
    </row>
    <row r="128" spans="1:9" ht="22.5" x14ac:dyDescent="0.2">
      <c r="A128" s="78" t="s">
        <v>135</v>
      </c>
      <c r="B128" s="79" t="s">
        <v>112</v>
      </c>
      <c r="C128" s="82" t="s">
        <v>300</v>
      </c>
      <c r="D128" s="82" t="s">
        <v>349</v>
      </c>
      <c r="E128" s="79" t="s">
        <v>136</v>
      </c>
      <c r="F128" s="183">
        <f>F129</f>
        <v>4.3</v>
      </c>
      <c r="G128" s="183">
        <f>G129</f>
        <v>9.1</v>
      </c>
      <c r="H128" s="64"/>
      <c r="I128" s="85"/>
    </row>
    <row r="129" spans="1:7" x14ac:dyDescent="0.2">
      <c r="A129" s="106" t="s">
        <v>681</v>
      </c>
      <c r="B129" s="79" t="s">
        <v>112</v>
      </c>
      <c r="C129" s="82" t="s">
        <v>300</v>
      </c>
      <c r="D129" s="82" t="s">
        <v>349</v>
      </c>
      <c r="E129" s="79" t="s">
        <v>138</v>
      </c>
      <c r="F129" s="183">
        <f>'Пр 8 вед2020-21'!G505</f>
        <v>4.3</v>
      </c>
      <c r="G129" s="183">
        <f>'Пр 8 вед2020-21'!H505</f>
        <v>9.1</v>
      </c>
    </row>
    <row r="130" spans="1:7" x14ac:dyDescent="0.2">
      <c r="A130" s="93" t="s">
        <v>305</v>
      </c>
      <c r="B130" s="94" t="s">
        <v>233</v>
      </c>
      <c r="C130" s="94"/>
      <c r="D130" s="94"/>
      <c r="E130" s="92"/>
      <c r="F130" s="181">
        <f t="shared" ref="F130:G132" si="5">F131</f>
        <v>1343.4</v>
      </c>
      <c r="G130" s="181">
        <f t="shared" si="5"/>
        <v>1359.2</v>
      </c>
    </row>
    <row r="131" spans="1:7" x14ac:dyDescent="0.2">
      <c r="A131" s="93" t="s">
        <v>306</v>
      </c>
      <c r="B131" s="94" t="s">
        <v>233</v>
      </c>
      <c r="C131" s="94" t="s">
        <v>169</v>
      </c>
      <c r="D131" s="94"/>
      <c r="E131" s="82"/>
      <c r="F131" s="181">
        <f t="shared" si="5"/>
        <v>1343.4</v>
      </c>
      <c r="G131" s="181">
        <f t="shared" si="5"/>
        <v>1359.2</v>
      </c>
    </row>
    <row r="132" spans="1:7" x14ac:dyDescent="0.2">
      <c r="A132" s="78" t="s">
        <v>139</v>
      </c>
      <c r="B132" s="82" t="s">
        <v>233</v>
      </c>
      <c r="C132" s="82" t="s">
        <v>169</v>
      </c>
      <c r="D132" s="111" t="s">
        <v>301</v>
      </c>
      <c r="E132" s="79"/>
      <c r="F132" s="183">
        <f t="shared" si="5"/>
        <v>1343.4</v>
      </c>
      <c r="G132" s="183">
        <f t="shared" si="5"/>
        <v>1359.2</v>
      </c>
    </row>
    <row r="133" spans="1:7" ht="45" x14ac:dyDescent="0.2">
      <c r="A133" s="104" t="s">
        <v>350</v>
      </c>
      <c r="B133" s="99" t="s">
        <v>233</v>
      </c>
      <c r="C133" s="99" t="s">
        <v>169</v>
      </c>
      <c r="D133" s="99" t="s">
        <v>307</v>
      </c>
      <c r="E133" s="97"/>
      <c r="F133" s="182">
        <f>F134+F138+F141</f>
        <v>1343.4</v>
      </c>
      <c r="G133" s="182">
        <f>G134+G138+G141</f>
        <v>1359.2</v>
      </c>
    </row>
    <row r="134" spans="1:7" s="59" customFormat="1" ht="33.75" x14ac:dyDescent="0.2">
      <c r="A134" s="78" t="s">
        <v>125</v>
      </c>
      <c r="B134" s="82" t="s">
        <v>233</v>
      </c>
      <c r="C134" s="82" t="s">
        <v>169</v>
      </c>
      <c r="D134" s="82" t="s">
        <v>307</v>
      </c>
      <c r="E134" s="79" t="s">
        <v>126</v>
      </c>
      <c r="F134" s="183">
        <f>F135</f>
        <v>372.8</v>
      </c>
      <c r="G134" s="183">
        <f>G135</f>
        <v>372.8</v>
      </c>
    </row>
    <row r="135" spans="1:7" s="59" customFormat="1" ht="11.25" x14ac:dyDescent="0.2">
      <c r="A135" s="78" t="s">
        <v>127</v>
      </c>
      <c r="B135" s="82" t="s">
        <v>233</v>
      </c>
      <c r="C135" s="82" t="s">
        <v>169</v>
      </c>
      <c r="D135" s="82" t="s">
        <v>307</v>
      </c>
      <c r="E135" s="79">
        <v>110</v>
      </c>
      <c r="F135" s="183">
        <f>F136+F137</f>
        <v>372.8</v>
      </c>
      <c r="G135" s="183">
        <f>G136+G137</f>
        <v>372.8</v>
      </c>
    </row>
    <row r="136" spans="1:7" x14ac:dyDescent="0.2">
      <c r="A136" s="78" t="s">
        <v>128</v>
      </c>
      <c r="B136" s="82" t="s">
        <v>233</v>
      </c>
      <c r="C136" s="82" t="s">
        <v>169</v>
      </c>
      <c r="D136" s="82" t="s">
        <v>307</v>
      </c>
      <c r="E136" s="79">
        <v>111</v>
      </c>
      <c r="F136" s="183">
        <f>'Пр 8 вед2020-21'!G512</f>
        <v>286.3</v>
      </c>
      <c r="G136" s="183">
        <f>'Пр 8 вед2020-21'!H512</f>
        <v>286.3</v>
      </c>
    </row>
    <row r="137" spans="1:7" ht="22.5" x14ac:dyDescent="0.2">
      <c r="A137" s="105" t="s">
        <v>129</v>
      </c>
      <c r="B137" s="82" t="s">
        <v>233</v>
      </c>
      <c r="C137" s="82" t="s">
        <v>169</v>
      </c>
      <c r="D137" s="82" t="s">
        <v>307</v>
      </c>
      <c r="E137" s="79">
        <v>119</v>
      </c>
      <c r="F137" s="183">
        <f>'Пр 8 вед2020-21'!G513</f>
        <v>86.5</v>
      </c>
      <c r="G137" s="183">
        <f>'Пр 8 вед2020-21'!H513</f>
        <v>86.5</v>
      </c>
    </row>
    <row r="138" spans="1:7" x14ac:dyDescent="0.2">
      <c r="A138" s="78" t="s">
        <v>507</v>
      </c>
      <c r="B138" s="82" t="s">
        <v>233</v>
      </c>
      <c r="C138" s="82" t="s">
        <v>169</v>
      </c>
      <c r="D138" s="82" t="s">
        <v>307</v>
      </c>
      <c r="E138" s="79">
        <v>200</v>
      </c>
      <c r="F138" s="183">
        <f>F139</f>
        <v>64.400000000000006</v>
      </c>
      <c r="G138" s="183">
        <f>G139</f>
        <v>69.5</v>
      </c>
    </row>
    <row r="139" spans="1:7" s="59" customFormat="1" ht="22.5" x14ac:dyDescent="0.2">
      <c r="A139" s="78" t="s">
        <v>135</v>
      </c>
      <c r="B139" s="82" t="s">
        <v>233</v>
      </c>
      <c r="C139" s="82" t="s">
        <v>169</v>
      </c>
      <c r="D139" s="82" t="s">
        <v>307</v>
      </c>
      <c r="E139" s="79" t="s">
        <v>136</v>
      </c>
      <c r="F139" s="183">
        <f>F140</f>
        <v>64.400000000000006</v>
      </c>
      <c r="G139" s="183">
        <f>G140</f>
        <v>69.5</v>
      </c>
    </row>
    <row r="140" spans="1:7" x14ac:dyDescent="0.2">
      <c r="A140" s="106" t="s">
        <v>681</v>
      </c>
      <c r="B140" s="82" t="s">
        <v>233</v>
      </c>
      <c r="C140" s="82" t="s">
        <v>169</v>
      </c>
      <c r="D140" s="82" t="s">
        <v>307</v>
      </c>
      <c r="E140" s="79" t="s">
        <v>138</v>
      </c>
      <c r="F140" s="183">
        <f>'Пр 8 вед2020-21'!G516</f>
        <v>64.400000000000006</v>
      </c>
      <c r="G140" s="183">
        <f>'Пр 8 вед2020-21'!H516</f>
        <v>69.5</v>
      </c>
    </row>
    <row r="141" spans="1:7" s="59" customFormat="1" ht="11.25" x14ac:dyDescent="0.2">
      <c r="A141" s="78" t="s">
        <v>303</v>
      </c>
      <c r="B141" s="82" t="s">
        <v>233</v>
      </c>
      <c r="C141" s="82" t="s">
        <v>169</v>
      </c>
      <c r="D141" s="82" t="s">
        <v>307</v>
      </c>
      <c r="E141" s="82" t="s">
        <v>308</v>
      </c>
      <c r="F141" s="183">
        <f>F142</f>
        <v>906.2</v>
      </c>
      <c r="G141" s="183">
        <f>G142</f>
        <v>916.9</v>
      </c>
    </row>
    <row r="142" spans="1:7" s="59" customFormat="1" ht="11.25" x14ac:dyDescent="0.2">
      <c r="A142" s="78" t="s">
        <v>304</v>
      </c>
      <c r="B142" s="82" t="s">
        <v>233</v>
      </c>
      <c r="C142" s="82" t="s">
        <v>169</v>
      </c>
      <c r="D142" s="82" t="s">
        <v>307</v>
      </c>
      <c r="E142" s="82" t="s">
        <v>309</v>
      </c>
      <c r="F142" s="183">
        <f>'Пр 8 вед2020-21'!G419</f>
        <v>906.2</v>
      </c>
      <c r="G142" s="183">
        <f>'Пр 8 вед2020-21'!H419</f>
        <v>916.9</v>
      </c>
    </row>
    <row r="143" spans="1:7" ht="21" x14ac:dyDescent="0.2">
      <c r="A143" s="93" t="s">
        <v>351</v>
      </c>
      <c r="B143" s="92" t="s">
        <v>169</v>
      </c>
      <c r="C143" s="94" t="s">
        <v>163</v>
      </c>
      <c r="D143" s="94" t="s">
        <v>164</v>
      </c>
      <c r="E143" s="92" t="s">
        <v>165</v>
      </c>
      <c r="F143" s="181">
        <f>F144+F171</f>
        <v>2107.3999999999996</v>
      </c>
      <c r="G143" s="181">
        <f>G144+G171</f>
        <v>2113.3999999999996</v>
      </c>
    </row>
    <row r="144" spans="1:7" ht="21" x14ac:dyDescent="0.2">
      <c r="A144" s="93" t="s">
        <v>352</v>
      </c>
      <c r="B144" s="92" t="s">
        <v>169</v>
      </c>
      <c r="C144" s="94" t="s">
        <v>238</v>
      </c>
      <c r="D144" s="94"/>
      <c r="E144" s="92"/>
      <c r="F144" s="181">
        <f>F145+F154</f>
        <v>1877.3999999999999</v>
      </c>
      <c r="G144" s="181">
        <f>G145+G154</f>
        <v>1881.3999999999999</v>
      </c>
    </row>
    <row r="145" spans="1:7" x14ac:dyDescent="0.2">
      <c r="A145" s="105" t="s">
        <v>353</v>
      </c>
      <c r="B145" s="79" t="s">
        <v>169</v>
      </c>
      <c r="C145" s="82" t="s">
        <v>238</v>
      </c>
      <c r="D145" s="82" t="s">
        <v>354</v>
      </c>
      <c r="E145" s="79"/>
      <c r="F145" s="183">
        <f>F146+F150</f>
        <v>1588.1999999999998</v>
      </c>
      <c r="G145" s="183">
        <f>G146+G150</f>
        <v>1588.1999999999998</v>
      </c>
    </row>
    <row r="146" spans="1:7" ht="33.75" x14ac:dyDescent="0.2">
      <c r="A146" s="78" t="s">
        <v>125</v>
      </c>
      <c r="B146" s="79" t="s">
        <v>169</v>
      </c>
      <c r="C146" s="82" t="s">
        <v>238</v>
      </c>
      <c r="D146" s="82" t="s">
        <v>354</v>
      </c>
      <c r="E146" s="79" t="s">
        <v>126</v>
      </c>
      <c r="F146" s="183">
        <f>F147</f>
        <v>1507.1999999999998</v>
      </c>
      <c r="G146" s="183">
        <f>G147</f>
        <v>1507.1999999999998</v>
      </c>
    </row>
    <row r="147" spans="1:7" s="59" customFormat="1" ht="11.25" x14ac:dyDescent="0.2">
      <c r="A147" s="78" t="s">
        <v>127</v>
      </c>
      <c r="B147" s="79" t="s">
        <v>169</v>
      </c>
      <c r="C147" s="82" t="s">
        <v>238</v>
      </c>
      <c r="D147" s="82" t="s">
        <v>354</v>
      </c>
      <c r="E147" s="79">
        <v>110</v>
      </c>
      <c r="F147" s="183">
        <f>F148+F149</f>
        <v>1507.1999999999998</v>
      </c>
      <c r="G147" s="183">
        <f>G148+G149</f>
        <v>1507.1999999999998</v>
      </c>
    </row>
    <row r="148" spans="1:7" s="59" customFormat="1" ht="11.25" x14ac:dyDescent="0.2">
      <c r="A148" s="78" t="s">
        <v>128</v>
      </c>
      <c r="B148" s="79" t="s">
        <v>169</v>
      </c>
      <c r="C148" s="82" t="s">
        <v>238</v>
      </c>
      <c r="D148" s="82" t="s">
        <v>354</v>
      </c>
      <c r="E148" s="79">
        <v>111</v>
      </c>
      <c r="F148" s="183">
        <f>'Пр 8 вед2020-21'!G522</f>
        <v>1157.5999999999999</v>
      </c>
      <c r="G148" s="183">
        <f>'Пр 8 вед2020-21'!H522</f>
        <v>1157.5999999999999</v>
      </c>
    </row>
    <row r="149" spans="1:7" s="59" customFormat="1" ht="36" customHeight="1" x14ac:dyDescent="0.2">
      <c r="A149" s="105" t="s">
        <v>129</v>
      </c>
      <c r="B149" s="79" t="s">
        <v>169</v>
      </c>
      <c r="C149" s="82" t="s">
        <v>238</v>
      </c>
      <c r="D149" s="82" t="s">
        <v>354</v>
      </c>
      <c r="E149" s="79">
        <v>119</v>
      </c>
      <c r="F149" s="183">
        <f>'Пр 8 вед2020-21'!G523</f>
        <v>349.6</v>
      </c>
      <c r="G149" s="183">
        <f>'Пр 8 вед2020-21'!H523</f>
        <v>349.6</v>
      </c>
    </row>
    <row r="150" spans="1:7" s="59" customFormat="1" ht="11.25" x14ac:dyDescent="0.2">
      <c r="A150" s="78" t="s">
        <v>507</v>
      </c>
      <c r="B150" s="79" t="s">
        <v>169</v>
      </c>
      <c r="C150" s="82" t="s">
        <v>238</v>
      </c>
      <c r="D150" s="82" t="s">
        <v>354</v>
      </c>
      <c r="E150" s="79">
        <v>200</v>
      </c>
      <c r="F150" s="183">
        <f>F151</f>
        <v>81</v>
      </c>
      <c r="G150" s="183">
        <f>G151</f>
        <v>81</v>
      </c>
    </row>
    <row r="151" spans="1:7" s="59" customFormat="1" ht="22.5" x14ac:dyDescent="0.2">
      <c r="A151" s="78" t="s">
        <v>135</v>
      </c>
      <c r="B151" s="79" t="s">
        <v>169</v>
      </c>
      <c r="C151" s="82" t="s">
        <v>238</v>
      </c>
      <c r="D151" s="82" t="s">
        <v>354</v>
      </c>
      <c r="E151" s="79">
        <v>240</v>
      </c>
      <c r="F151" s="183">
        <f>F152+F153</f>
        <v>81</v>
      </c>
      <c r="G151" s="183">
        <f>G152+G153</f>
        <v>81</v>
      </c>
    </row>
    <row r="152" spans="1:7" s="59" customFormat="1" ht="22.5" x14ac:dyDescent="0.2">
      <c r="A152" s="106" t="s">
        <v>152</v>
      </c>
      <c r="B152" s="79" t="s">
        <v>169</v>
      </c>
      <c r="C152" s="82" t="s">
        <v>238</v>
      </c>
      <c r="D152" s="82" t="s">
        <v>354</v>
      </c>
      <c r="E152" s="79">
        <v>242</v>
      </c>
      <c r="F152" s="183">
        <f>'Пр 8 вед2020-21'!G526</f>
        <v>81</v>
      </c>
      <c r="G152" s="183">
        <f>'Пр 8 вед2020-21'!H526</f>
        <v>81</v>
      </c>
    </row>
    <row r="153" spans="1:7" s="59" customFormat="1" ht="11.25" x14ac:dyDescent="0.2">
      <c r="A153" s="106" t="s">
        <v>681</v>
      </c>
      <c r="B153" s="79" t="s">
        <v>169</v>
      </c>
      <c r="C153" s="82" t="s">
        <v>238</v>
      </c>
      <c r="D153" s="82" t="s">
        <v>354</v>
      </c>
      <c r="E153" s="79">
        <v>244</v>
      </c>
      <c r="F153" s="183">
        <f>'Пр 8 вед2020-21'!G527</f>
        <v>0</v>
      </c>
      <c r="G153" s="183">
        <f>'Пр 8 вед2020-21'!H527</f>
        <v>0</v>
      </c>
    </row>
    <row r="154" spans="1:7" s="59" customFormat="1" ht="33.75" x14ac:dyDescent="0.2">
      <c r="A154" s="105" t="s">
        <v>702</v>
      </c>
      <c r="B154" s="79" t="s">
        <v>169</v>
      </c>
      <c r="C154" s="82" t="s">
        <v>238</v>
      </c>
      <c r="D154" s="82" t="s">
        <v>355</v>
      </c>
      <c r="E154" s="79"/>
      <c r="F154" s="183">
        <f>F155+F159+F163+F167</f>
        <v>289.2</v>
      </c>
      <c r="G154" s="183">
        <f>G155+G159+G163+G167</f>
        <v>293.2</v>
      </c>
    </row>
    <row r="155" spans="1:7" s="59" customFormat="1" ht="22.5" x14ac:dyDescent="0.2">
      <c r="A155" s="105" t="s">
        <v>781</v>
      </c>
      <c r="B155" s="79" t="s">
        <v>169</v>
      </c>
      <c r="C155" s="82" t="s">
        <v>238</v>
      </c>
      <c r="D155" s="82" t="s">
        <v>780</v>
      </c>
      <c r="E155" s="79"/>
      <c r="F155" s="183">
        <f t="shared" ref="F155:G157" si="6">F156</f>
        <v>269.2</v>
      </c>
      <c r="G155" s="183">
        <f t="shared" si="6"/>
        <v>270.2</v>
      </c>
    </row>
    <row r="156" spans="1:7" s="59" customFormat="1" ht="11.25" x14ac:dyDescent="0.2">
      <c r="A156" s="78" t="s">
        <v>507</v>
      </c>
      <c r="B156" s="79" t="s">
        <v>169</v>
      </c>
      <c r="C156" s="82" t="s">
        <v>238</v>
      </c>
      <c r="D156" s="82" t="s">
        <v>780</v>
      </c>
      <c r="E156" s="79">
        <v>200</v>
      </c>
      <c r="F156" s="183">
        <f t="shared" si="6"/>
        <v>269.2</v>
      </c>
      <c r="G156" s="183">
        <f t="shared" si="6"/>
        <v>270.2</v>
      </c>
    </row>
    <row r="157" spans="1:7" s="59" customFormat="1" ht="22.5" x14ac:dyDescent="0.2">
      <c r="A157" s="78" t="s">
        <v>135</v>
      </c>
      <c r="B157" s="79" t="s">
        <v>169</v>
      </c>
      <c r="C157" s="82" t="s">
        <v>238</v>
      </c>
      <c r="D157" s="82" t="s">
        <v>780</v>
      </c>
      <c r="E157" s="79">
        <v>240</v>
      </c>
      <c r="F157" s="183">
        <f t="shared" si="6"/>
        <v>269.2</v>
      </c>
      <c r="G157" s="183">
        <f t="shared" si="6"/>
        <v>270.2</v>
      </c>
    </row>
    <row r="158" spans="1:7" s="59" customFormat="1" ht="11.25" x14ac:dyDescent="0.2">
      <c r="A158" s="106" t="s">
        <v>681</v>
      </c>
      <c r="B158" s="79" t="s">
        <v>169</v>
      </c>
      <c r="C158" s="82" t="s">
        <v>238</v>
      </c>
      <c r="D158" s="82" t="s">
        <v>780</v>
      </c>
      <c r="E158" s="79">
        <v>244</v>
      </c>
      <c r="F158" s="183">
        <f>'Пр 8 вед2020-21'!G532</f>
        <v>269.2</v>
      </c>
      <c r="G158" s="183">
        <f>'Пр 8 вед2020-21'!H532</f>
        <v>270.2</v>
      </c>
    </row>
    <row r="159" spans="1:7" s="59" customFormat="1" ht="33.75" x14ac:dyDescent="0.2">
      <c r="A159" s="105" t="s">
        <v>356</v>
      </c>
      <c r="B159" s="79" t="s">
        <v>169</v>
      </c>
      <c r="C159" s="82" t="s">
        <v>238</v>
      </c>
      <c r="D159" s="82" t="s">
        <v>357</v>
      </c>
      <c r="E159" s="79"/>
      <c r="F159" s="183">
        <f t="shared" ref="F159:G161" si="7">F160</f>
        <v>17</v>
      </c>
      <c r="G159" s="183">
        <f t="shared" si="7"/>
        <v>18</v>
      </c>
    </row>
    <row r="160" spans="1:7" s="59" customFormat="1" ht="11.25" x14ac:dyDescent="0.2">
      <c r="A160" s="78" t="s">
        <v>507</v>
      </c>
      <c r="B160" s="79" t="s">
        <v>169</v>
      </c>
      <c r="C160" s="82" t="s">
        <v>238</v>
      </c>
      <c r="D160" s="82" t="s">
        <v>357</v>
      </c>
      <c r="E160" s="79">
        <v>200</v>
      </c>
      <c r="F160" s="183">
        <f t="shared" si="7"/>
        <v>17</v>
      </c>
      <c r="G160" s="183">
        <f t="shared" si="7"/>
        <v>18</v>
      </c>
    </row>
    <row r="161" spans="1:7" s="59" customFormat="1" ht="22.5" x14ac:dyDescent="0.2">
      <c r="A161" s="78" t="s">
        <v>135</v>
      </c>
      <c r="B161" s="79" t="s">
        <v>169</v>
      </c>
      <c r="C161" s="82" t="s">
        <v>238</v>
      </c>
      <c r="D161" s="82" t="s">
        <v>357</v>
      </c>
      <c r="E161" s="79">
        <v>240</v>
      </c>
      <c r="F161" s="183">
        <f t="shared" si="7"/>
        <v>17</v>
      </c>
      <c r="G161" s="183">
        <f t="shared" si="7"/>
        <v>18</v>
      </c>
    </row>
    <row r="162" spans="1:7" s="59" customFormat="1" ht="11.25" x14ac:dyDescent="0.2">
      <c r="A162" s="106" t="s">
        <v>681</v>
      </c>
      <c r="B162" s="79" t="s">
        <v>169</v>
      </c>
      <c r="C162" s="82" t="s">
        <v>238</v>
      </c>
      <c r="D162" s="82" t="s">
        <v>357</v>
      </c>
      <c r="E162" s="79">
        <v>244</v>
      </c>
      <c r="F162" s="183">
        <f>'Пр 8 вед2020-21'!G536</f>
        <v>17</v>
      </c>
      <c r="G162" s="183">
        <f>'Пр 8 вед2020-21'!H536</f>
        <v>18</v>
      </c>
    </row>
    <row r="163" spans="1:7" s="59" customFormat="1" ht="22.5" x14ac:dyDescent="0.2">
      <c r="A163" s="325" t="s">
        <v>898</v>
      </c>
      <c r="B163" s="79" t="s">
        <v>169</v>
      </c>
      <c r="C163" s="82" t="s">
        <v>238</v>
      </c>
      <c r="D163" s="82" t="s">
        <v>782</v>
      </c>
      <c r="E163" s="79"/>
      <c r="F163" s="183">
        <f t="shared" ref="F163:G165" si="8">F164</f>
        <v>1</v>
      </c>
      <c r="G163" s="183">
        <f t="shared" si="8"/>
        <v>2</v>
      </c>
    </row>
    <row r="164" spans="1:7" s="59" customFormat="1" ht="11.25" x14ac:dyDescent="0.2">
      <c r="A164" s="78" t="s">
        <v>507</v>
      </c>
      <c r="B164" s="79" t="s">
        <v>169</v>
      </c>
      <c r="C164" s="82" t="s">
        <v>238</v>
      </c>
      <c r="D164" s="82" t="s">
        <v>782</v>
      </c>
      <c r="E164" s="79">
        <v>200</v>
      </c>
      <c r="F164" s="183">
        <f t="shared" si="8"/>
        <v>1</v>
      </c>
      <c r="G164" s="183">
        <f t="shared" si="8"/>
        <v>2</v>
      </c>
    </row>
    <row r="165" spans="1:7" s="59" customFormat="1" ht="22.5" x14ac:dyDescent="0.2">
      <c r="A165" s="78" t="s">
        <v>135</v>
      </c>
      <c r="B165" s="79" t="s">
        <v>169</v>
      </c>
      <c r="C165" s="82" t="s">
        <v>238</v>
      </c>
      <c r="D165" s="82" t="s">
        <v>782</v>
      </c>
      <c r="E165" s="79">
        <v>240</v>
      </c>
      <c r="F165" s="183">
        <f t="shared" si="8"/>
        <v>1</v>
      </c>
      <c r="G165" s="183">
        <f t="shared" si="8"/>
        <v>2</v>
      </c>
    </row>
    <row r="166" spans="1:7" s="59" customFormat="1" ht="11.25" x14ac:dyDescent="0.2">
      <c r="A166" s="106" t="s">
        <v>681</v>
      </c>
      <c r="B166" s="79" t="s">
        <v>169</v>
      </c>
      <c r="C166" s="82" t="s">
        <v>238</v>
      </c>
      <c r="D166" s="82" t="s">
        <v>782</v>
      </c>
      <c r="E166" s="79">
        <v>244</v>
      </c>
      <c r="F166" s="183">
        <f>'Пр 8 вед2020-21'!G540</f>
        <v>1</v>
      </c>
      <c r="G166" s="183">
        <f>'Пр 8 вед2020-21'!H540</f>
        <v>2</v>
      </c>
    </row>
    <row r="167" spans="1:7" s="59" customFormat="1" ht="33.75" x14ac:dyDescent="0.2">
      <c r="A167" s="319" t="s">
        <v>899</v>
      </c>
      <c r="B167" s="79" t="s">
        <v>169</v>
      </c>
      <c r="C167" s="82" t="s">
        <v>238</v>
      </c>
      <c r="D167" s="82" t="s">
        <v>783</v>
      </c>
      <c r="E167" s="79"/>
      <c r="F167" s="183">
        <f t="shared" ref="F167:G169" si="9">F168</f>
        <v>2</v>
      </c>
      <c r="G167" s="183">
        <f t="shared" si="9"/>
        <v>3</v>
      </c>
    </row>
    <row r="168" spans="1:7" s="59" customFormat="1" ht="11.25" x14ac:dyDescent="0.2">
      <c r="A168" s="78" t="s">
        <v>507</v>
      </c>
      <c r="B168" s="79" t="s">
        <v>169</v>
      </c>
      <c r="C168" s="82" t="s">
        <v>238</v>
      </c>
      <c r="D168" s="82" t="s">
        <v>783</v>
      </c>
      <c r="E168" s="79">
        <v>200</v>
      </c>
      <c r="F168" s="183">
        <f t="shared" si="9"/>
        <v>2</v>
      </c>
      <c r="G168" s="183">
        <f t="shared" si="9"/>
        <v>3</v>
      </c>
    </row>
    <row r="169" spans="1:7" s="59" customFormat="1" ht="22.5" x14ac:dyDescent="0.2">
      <c r="A169" s="78" t="s">
        <v>135</v>
      </c>
      <c r="B169" s="79" t="s">
        <v>169</v>
      </c>
      <c r="C169" s="82" t="s">
        <v>238</v>
      </c>
      <c r="D169" s="82" t="s">
        <v>783</v>
      </c>
      <c r="E169" s="79">
        <v>240</v>
      </c>
      <c r="F169" s="183">
        <f t="shared" si="9"/>
        <v>2</v>
      </c>
      <c r="G169" s="183">
        <f t="shared" si="9"/>
        <v>3</v>
      </c>
    </row>
    <row r="170" spans="1:7" s="59" customFormat="1" ht="11.25" x14ac:dyDescent="0.2">
      <c r="A170" s="106" t="s">
        <v>681</v>
      </c>
      <c r="B170" s="79" t="s">
        <v>169</v>
      </c>
      <c r="C170" s="82" t="s">
        <v>238</v>
      </c>
      <c r="D170" s="82" t="s">
        <v>783</v>
      </c>
      <c r="E170" s="79">
        <v>244</v>
      </c>
      <c r="F170" s="183">
        <f>'Пр 8 вед2020-21'!G544</f>
        <v>2</v>
      </c>
      <c r="G170" s="183">
        <f>'Пр 8 вед2020-21'!H544</f>
        <v>3</v>
      </c>
    </row>
    <row r="171" spans="1:7" s="59" customFormat="1" ht="21" x14ac:dyDescent="0.2">
      <c r="A171" s="93" t="s">
        <v>358</v>
      </c>
      <c r="B171" s="92" t="s">
        <v>169</v>
      </c>
      <c r="C171" s="94" t="s">
        <v>318</v>
      </c>
      <c r="D171" s="94" t="s">
        <v>164</v>
      </c>
      <c r="E171" s="92" t="s">
        <v>165</v>
      </c>
      <c r="F171" s="181">
        <f>F172</f>
        <v>230</v>
      </c>
      <c r="G171" s="181">
        <f>G172</f>
        <v>232</v>
      </c>
    </row>
    <row r="172" spans="1:7" s="59" customFormat="1" ht="31.5" x14ac:dyDescent="0.2">
      <c r="A172" s="93" t="s">
        <v>703</v>
      </c>
      <c r="B172" s="92" t="s">
        <v>169</v>
      </c>
      <c r="C172" s="94" t="s">
        <v>318</v>
      </c>
      <c r="D172" s="94" t="s">
        <v>359</v>
      </c>
      <c r="E172" s="92" t="s">
        <v>165</v>
      </c>
      <c r="F172" s="181">
        <f>F173+F177</f>
        <v>230</v>
      </c>
      <c r="G172" s="181">
        <f>G173+G177</f>
        <v>232</v>
      </c>
    </row>
    <row r="173" spans="1:7" s="59" customFormat="1" ht="22.5" x14ac:dyDescent="0.2">
      <c r="A173" s="95" t="s">
        <v>360</v>
      </c>
      <c r="B173" s="97" t="s">
        <v>169</v>
      </c>
      <c r="C173" s="97" t="s">
        <v>318</v>
      </c>
      <c r="D173" s="99" t="s">
        <v>361</v>
      </c>
      <c r="E173" s="97" t="s">
        <v>165</v>
      </c>
      <c r="F173" s="182">
        <f t="shared" ref="F173:G175" si="10">+F174</f>
        <v>200</v>
      </c>
      <c r="G173" s="182">
        <f t="shared" si="10"/>
        <v>201</v>
      </c>
    </row>
    <row r="174" spans="1:7" x14ac:dyDescent="0.2">
      <c r="A174" s="78" t="s">
        <v>507</v>
      </c>
      <c r="B174" s="79" t="s">
        <v>169</v>
      </c>
      <c r="C174" s="79" t="s">
        <v>318</v>
      </c>
      <c r="D174" s="82" t="s">
        <v>361</v>
      </c>
      <c r="E174" s="79" t="s">
        <v>134</v>
      </c>
      <c r="F174" s="183">
        <f t="shared" si="10"/>
        <v>200</v>
      </c>
      <c r="G174" s="183">
        <f t="shared" si="10"/>
        <v>201</v>
      </c>
    </row>
    <row r="175" spans="1:7" ht="22.5" x14ac:dyDescent="0.2">
      <c r="A175" s="78" t="s">
        <v>135</v>
      </c>
      <c r="B175" s="79" t="s">
        <v>169</v>
      </c>
      <c r="C175" s="79" t="s">
        <v>318</v>
      </c>
      <c r="D175" s="82" t="s">
        <v>361</v>
      </c>
      <c r="E175" s="79" t="s">
        <v>136</v>
      </c>
      <c r="F175" s="183">
        <f t="shared" si="10"/>
        <v>200</v>
      </c>
      <c r="G175" s="183">
        <f t="shared" si="10"/>
        <v>201</v>
      </c>
    </row>
    <row r="176" spans="1:7" x14ac:dyDescent="0.2">
      <c r="A176" s="106" t="s">
        <v>681</v>
      </c>
      <c r="B176" s="79" t="s">
        <v>169</v>
      </c>
      <c r="C176" s="79" t="s">
        <v>318</v>
      </c>
      <c r="D176" s="82" t="s">
        <v>361</v>
      </c>
      <c r="E176" s="79" t="s">
        <v>138</v>
      </c>
      <c r="F176" s="183">
        <f>'Пр 8 вед2020-21'!G550</f>
        <v>200</v>
      </c>
      <c r="G176" s="183">
        <f>'Пр 8 вед2020-21'!H550</f>
        <v>201</v>
      </c>
    </row>
    <row r="177" spans="1:7" ht="22.5" x14ac:dyDescent="0.2">
      <c r="A177" s="95" t="s">
        <v>362</v>
      </c>
      <c r="B177" s="97" t="s">
        <v>169</v>
      </c>
      <c r="C177" s="97" t="s">
        <v>318</v>
      </c>
      <c r="D177" s="99" t="s">
        <v>363</v>
      </c>
      <c r="E177" s="97" t="s">
        <v>165</v>
      </c>
      <c r="F177" s="182">
        <f t="shared" ref="F177:G179" si="11">+F178</f>
        <v>30</v>
      </c>
      <c r="G177" s="182">
        <f t="shared" si="11"/>
        <v>31</v>
      </c>
    </row>
    <row r="178" spans="1:7" x14ac:dyDescent="0.2">
      <c r="A178" s="78" t="s">
        <v>507</v>
      </c>
      <c r="B178" s="79" t="s">
        <v>169</v>
      </c>
      <c r="C178" s="79" t="s">
        <v>318</v>
      </c>
      <c r="D178" s="82" t="s">
        <v>363</v>
      </c>
      <c r="E178" s="79" t="s">
        <v>134</v>
      </c>
      <c r="F178" s="183">
        <f t="shared" si="11"/>
        <v>30</v>
      </c>
      <c r="G178" s="183">
        <f t="shared" si="11"/>
        <v>31</v>
      </c>
    </row>
    <row r="179" spans="1:7" ht="22.5" x14ac:dyDescent="0.2">
      <c r="A179" s="78" t="s">
        <v>135</v>
      </c>
      <c r="B179" s="79" t="s">
        <v>169</v>
      </c>
      <c r="C179" s="79" t="s">
        <v>318</v>
      </c>
      <c r="D179" s="82" t="s">
        <v>363</v>
      </c>
      <c r="E179" s="79" t="s">
        <v>136</v>
      </c>
      <c r="F179" s="183">
        <f t="shared" si="11"/>
        <v>30</v>
      </c>
      <c r="G179" s="183">
        <f t="shared" si="11"/>
        <v>31</v>
      </c>
    </row>
    <row r="180" spans="1:7" x14ac:dyDescent="0.2">
      <c r="A180" s="106" t="s">
        <v>681</v>
      </c>
      <c r="B180" s="79" t="s">
        <v>169</v>
      </c>
      <c r="C180" s="79" t="s">
        <v>318</v>
      </c>
      <c r="D180" s="82" t="s">
        <v>363</v>
      </c>
      <c r="E180" s="79" t="s">
        <v>138</v>
      </c>
      <c r="F180" s="183">
        <f>'Пр 8 вед2020-21'!G554</f>
        <v>30</v>
      </c>
      <c r="G180" s="183">
        <f>'Пр 8 вед2020-21'!H554</f>
        <v>31</v>
      </c>
    </row>
    <row r="181" spans="1:7" x14ac:dyDescent="0.2">
      <c r="A181" s="93" t="s">
        <v>364</v>
      </c>
      <c r="B181" s="92" t="s">
        <v>142</v>
      </c>
      <c r="C181" s="94"/>
      <c r="D181" s="94"/>
      <c r="E181" s="92"/>
      <c r="F181" s="181">
        <f>F182+F201+F207</f>
        <v>11040.9</v>
      </c>
      <c r="G181" s="181">
        <f>G182+G201+G207</f>
        <v>12092.9</v>
      </c>
    </row>
    <row r="182" spans="1:7" ht="15.75" customHeight="1" x14ac:dyDescent="0.2">
      <c r="A182" s="93" t="s">
        <v>257</v>
      </c>
      <c r="B182" s="92" t="s">
        <v>142</v>
      </c>
      <c r="C182" s="94" t="s">
        <v>258</v>
      </c>
      <c r="D182" s="94" t="s">
        <v>164</v>
      </c>
      <c r="E182" s="92" t="s">
        <v>165</v>
      </c>
      <c r="F182" s="181">
        <f t="shared" ref="F182:G184" si="12">F183</f>
        <v>2414.9</v>
      </c>
      <c r="G182" s="181">
        <f t="shared" si="12"/>
        <v>2415.9</v>
      </c>
    </row>
    <row r="183" spans="1:7" s="75" customFormat="1" ht="33.75" x14ac:dyDescent="0.2">
      <c r="A183" s="78" t="s">
        <v>719</v>
      </c>
      <c r="B183" s="79" t="s">
        <v>142</v>
      </c>
      <c r="C183" s="82" t="s">
        <v>258</v>
      </c>
      <c r="D183" s="82" t="s">
        <v>259</v>
      </c>
      <c r="E183" s="79"/>
      <c r="F183" s="183">
        <f t="shared" si="12"/>
        <v>2414.9</v>
      </c>
      <c r="G183" s="183">
        <f t="shared" si="12"/>
        <v>2415.9</v>
      </c>
    </row>
    <row r="184" spans="1:7" s="75" customFormat="1" ht="11.25" x14ac:dyDescent="0.2">
      <c r="A184" s="78" t="s">
        <v>206</v>
      </c>
      <c r="B184" s="79" t="s">
        <v>142</v>
      </c>
      <c r="C184" s="82" t="s">
        <v>258</v>
      </c>
      <c r="D184" s="82" t="s">
        <v>260</v>
      </c>
      <c r="E184" s="79" t="s">
        <v>165</v>
      </c>
      <c r="F184" s="183">
        <f t="shared" si="12"/>
        <v>2414.9</v>
      </c>
      <c r="G184" s="183">
        <f t="shared" si="12"/>
        <v>2415.9</v>
      </c>
    </row>
    <row r="185" spans="1:7" s="75" customFormat="1" ht="22.5" x14ac:dyDescent="0.2">
      <c r="A185" s="78" t="s">
        <v>261</v>
      </c>
      <c r="B185" s="79" t="s">
        <v>142</v>
      </c>
      <c r="C185" s="82" t="s">
        <v>258</v>
      </c>
      <c r="D185" s="82" t="s">
        <v>262</v>
      </c>
      <c r="E185" s="79" t="s">
        <v>165</v>
      </c>
      <c r="F185" s="183">
        <f>F186+F190+F193+F197</f>
        <v>2414.9</v>
      </c>
      <c r="G185" s="183">
        <f>G186+G190+G193+G197</f>
        <v>2415.9</v>
      </c>
    </row>
    <row r="186" spans="1:7" ht="33.75" x14ac:dyDescent="0.2">
      <c r="A186" s="78" t="s">
        <v>125</v>
      </c>
      <c r="B186" s="79" t="s">
        <v>142</v>
      </c>
      <c r="C186" s="82" t="s">
        <v>258</v>
      </c>
      <c r="D186" s="82" t="s">
        <v>263</v>
      </c>
      <c r="E186" s="79" t="s">
        <v>126</v>
      </c>
      <c r="F186" s="183">
        <f>F187</f>
        <v>2281.4</v>
      </c>
      <c r="G186" s="183">
        <f>G187</f>
        <v>2281.4</v>
      </c>
    </row>
    <row r="187" spans="1:7" x14ac:dyDescent="0.2">
      <c r="A187" s="78" t="s">
        <v>149</v>
      </c>
      <c r="B187" s="79" t="s">
        <v>142</v>
      </c>
      <c r="C187" s="82" t="s">
        <v>258</v>
      </c>
      <c r="D187" s="82" t="s">
        <v>263</v>
      </c>
      <c r="E187" s="79" t="s">
        <v>212</v>
      </c>
      <c r="F187" s="183">
        <f>F188+F189</f>
        <v>2281.4</v>
      </c>
      <c r="G187" s="183">
        <f>G188+G189</f>
        <v>2281.4</v>
      </c>
    </row>
    <row r="188" spans="1:7" x14ac:dyDescent="0.2">
      <c r="A188" s="105" t="s">
        <v>150</v>
      </c>
      <c r="B188" s="79" t="s">
        <v>142</v>
      </c>
      <c r="C188" s="82" t="s">
        <v>258</v>
      </c>
      <c r="D188" s="82" t="s">
        <v>263</v>
      </c>
      <c r="E188" s="79">
        <v>121</v>
      </c>
      <c r="F188" s="183">
        <f>'Пр 8 вед2020-21'!G341</f>
        <v>1752.3</v>
      </c>
      <c r="G188" s="183">
        <f>'Пр 8 вед2020-21'!H341</f>
        <v>1752.3</v>
      </c>
    </row>
    <row r="189" spans="1:7" ht="33.75" x14ac:dyDescent="0.2">
      <c r="A189" s="105" t="s">
        <v>151</v>
      </c>
      <c r="B189" s="79" t="s">
        <v>142</v>
      </c>
      <c r="C189" s="82" t="s">
        <v>258</v>
      </c>
      <c r="D189" s="82" t="s">
        <v>263</v>
      </c>
      <c r="E189" s="79">
        <v>129</v>
      </c>
      <c r="F189" s="183">
        <f>'Пр 8 вед2020-21'!G342</f>
        <v>529.1</v>
      </c>
      <c r="G189" s="183">
        <f>'Пр 8 вед2020-21'!H342</f>
        <v>529.1</v>
      </c>
    </row>
    <row r="190" spans="1:7" ht="33.75" x14ac:dyDescent="0.2">
      <c r="A190" s="78" t="s">
        <v>125</v>
      </c>
      <c r="B190" s="79" t="s">
        <v>142</v>
      </c>
      <c r="C190" s="82" t="s">
        <v>258</v>
      </c>
      <c r="D190" s="82" t="s">
        <v>265</v>
      </c>
      <c r="E190" s="79">
        <v>100</v>
      </c>
      <c r="F190" s="183">
        <f>F191</f>
        <v>0</v>
      </c>
      <c r="G190" s="183">
        <f>G191</f>
        <v>1</v>
      </c>
    </row>
    <row r="191" spans="1:7" x14ac:dyDescent="0.2">
      <c r="A191" s="78" t="s">
        <v>149</v>
      </c>
      <c r="B191" s="79" t="s">
        <v>142</v>
      </c>
      <c r="C191" s="82" t="s">
        <v>258</v>
      </c>
      <c r="D191" s="82" t="s">
        <v>265</v>
      </c>
      <c r="E191" s="79">
        <v>120</v>
      </c>
      <c r="F191" s="183">
        <f>F192</f>
        <v>0</v>
      </c>
      <c r="G191" s="183">
        <f>G192</f>
        <v>1</v>
      </c>
    </row>
    <row r="192" spans="1:7" ht="22.5" x14ac:dyDescent="0.2">
      <c r="A192" s="68" t="s">
        <v>264</v>
      </c>
      <c r="B192" s="79" t="s">
        <v>142</v>
      </c>
      <c r="C192" s="82" t="s">
        <v>258</v>
      </c>
      <c r="D192" s="82" t="s">
        <v>265</v>
      </c>
      <c r="E192" s="79">
        <v>122</v>
      </c>
      <c r="F192" s="183">
        <f>'Пр 8 вед2020-21'!G345</f>
        <v>0</v>
      </c>
      <c r="G192" s="183">
        <f>'Пр 8 вед2020-21'!H345</f>
        <v>1</v>
      </c>
    </row>
    <row r="193" spans="1:9" x14ac:dyDescent="0.2">
      <c r="A193" s="78" t="s">
        <v>507</v>
      </c>
      <c r="B193" s="79" t="s">
        <v>142</v>
      </c>
      <c r="C193" s="82" t="s">
        <v>258</v>
      </c>
      <c r="D193" s="82" t="s">
        <v>265</v>
      </c>
      <c r="E193" s="79" t="s">
        <v>134</v>
      </c>
      <c r="F193" s="183">
        <f>F194</f>
        <v>130</v>
      </c>
      <c r="G193" s="183">
        <f>G194</f>
        <v>130</v>
      </c>
    </row>
    <row r="194" spans="1:9" ht="22.5" x14ac:dyDescent="0.2">
      <c r="A194" s="78" t="s">
        <v>135</v>
      </c>
      <c r="B194" s="79" t="s">
        <v>142</v>
      </c>
      <c r="C194" s="82" t="s">
        <v>258</v>
      </c>
      <c r="D194" s="82" t="s">
        <v>265</v>
      </c>
      <c r="E194" s="79" t="s">
        <v>136</v>
      </c>
      <c r="F194" s="183">
        <f>F196+F195</f>
        <v>130</v>
      </c>
      <c r="G194" s="183">
        <f>G196+G195</f>
        <v>130</v>
      </c>
    </row>
    <row r="195" spans="1:9" ht="22.5" x14ac:dyDescent="0.2">
      <c r="A195" s="106" t="s">
        <v>152</v>
      </c>
      <c r="B195" s="79" t="s">
        <v>142</v>
      </c>
      <c r="C195" s="82" t="s">
        <v>258</v>
      </c>
      <c r="D195" s="82" t="s">
        <v>265</v>
      </c>
      <c r="E195" s="79">
        <v>242</v>
      </c>
      <c r="F195" s="183">
        <f>'Пр 8 вед2020-21'!G348</f>
        <v>35</v>
      </c>
      <c r="G195" s="183">
        <f>'Пр 8 вед2020-21'!H348</f>
        <v>35</v>
      </c>
    </row>
    <row r="196" spans="1:9" x14ac:dyDescent="0.2">
      <c r="A196" s="106" t="s">
        <v>681</v>
      </c>
      <c r="B196" s="79" t="s">
        <v>142</v>
      </c>
      <c r="C196" s="82" t="s">
        <v>258</v>
      </c>
      <c r="D196" s="82" t="s">
        <v>265</v>
      </c>
      <c r="E196" s="79" t="s">
        <v>138</v>
      </c>
      <c r="F196" s="183">
        <f>'Пр 8 вед2020-21'!G349</f>
        <v>95</v>
      </c>
      <c r="G196" s="183">
        <f>'Пр 8 вед2020-21'!H349</f>
        <v>95</v>
      </c>
    </row>
    <row r="197" spans="1:9" x14ac:dyDescent="0.2">
      <c r="A197" s="106" t="s">
        <v>153</v>
      </c>
      <c r="B197" s="79" t="s">
        <v>142</v>
      </c>
      <c r="C197" s="82" t="s">
        <v>258</v>
      </c>
      <c r="D197" s="82" t="s">
        <v>265</v>
      </c>
      <c r="E197" s="79" t="s">
        <v>215</v>
      </c>
      <c r="F197" s="183">
        <f>F198</f>
        <v>3.5</v>
      </c>
      <c r="G197" s="183">
        <f>G198</f>
        <v>3.5</v>
      </c>
    </row>
    <row r="198" spans="1:9" x14ac:dyDescent="0.2">
      <c r="A198" s="106" t="s">
        <v>154</v>
      </c>
      <c r="B198" s="79" t="s">
        <v>142</v>
      </c>
      <c r="C198" s="82" t="s">
        <v>258</v>
      </c>
      <c r="D198" s="82" t="s">
        <v>265</v>
      </c>
      <c r="E198" s="79" t="s">
        <v>155</v>
      </c>
      <c r="F198" s="183">
        <f>F200+F199</f>
        <v>3.5</v>
      </c>
      <c r="G198" s="183">
        <f>G200+G199</f>
        <v>3.5</v>
      </c>
    </row>
    <row r="199" spans="1:9" x14ac:dyDescent="0.2">
      <c r="A199" s="73" t="s">
        <v>156</v>
      </c>
      <c r="B199" s="79" t="s">
        <v>142</v>
      </c>
      <c r="C199" s="82" t="s">
        <v>258</v>
      </c>
      <c r="D199" s="82" t="s">
        <v>265</v>
      </c>
      <c r="E199" s="79">
        <v>851</v>
      </c>
      <c r="F199" s="183">
        <f>'Пр 8 вед2020-21'!G352</f>
        <v>1.7</v>
      </c>
      <c r="G199" s="183">
        <f>'Пр 8 вед2020-21'!H352</f>
        <v>1.7</v>
      </c>
    </row>
    <row r="200" spans="1:9" s="85" customFormat="1" x14ac:dyDescent="0.2">
      <c r="A200" s="69" t="s">
        <v>216</v>
      </c>
      <c r="B200" s="79" t="s">
        <v>142</v>
      </c>
      <c r="C200" s="82" t="s">
        <v>258</v>
      </c>
      <c r="D200" s="82" t="s">
        <v>265</v>
      </c>
      <c r="E200" s="79" t="s">
        <v>236</v>
      </c>
      <c r="F200" s="183">
        <f>'Пр 8 вед2020-21'!G353</f>
        <v>1.8</v>
      </c>
      <c r="G200" s="183">
        <f>'Пр 8 вед2020-21'!H353</f>
        <v>1.8</v>
      </c>
      <c r="H200" s="52"/>
      <c r="I200" s="52"/>
    </row>
    <row r="201" spans="1:9" x14ac:dyDescent="0.2">
      <c r="A201" s="107" t="s">
        <v>365</v>
      </c>
      <c r="B201" s="94" t="s">
        <v>142</v>
      </c>
      <c r="C201" s="94" t="s">
        <v>238</v>
      </c>
      <c r="D201" s="94"/>
      <c r="E201" s="92"/>
      <c r="F201" s="181">
        <f t="shared" ref="F201:G205" si="13">F202</f>
        <v>5826</v>
      </c>
      <c r="G201" s="181">
        <f t="shared" si="13"/>
        <v>6868</v>
      </c>
    </row>
    <row r="202" spans="1:9" ht="31.5" x14ac:dyDescent="0.2">
      <c r="A202" s="93" t="s">
        <v>704</v>
      </c>
      <c r="B202" s="94" t="s">
        <v>142</v>
      </c>
      <c r="C202" s="94" t="s">
        <v>238</v>
      </c>
      <c r="D202" s="94" t="s">
        <v>724</v>
      </c>
      <c r="E202" s="92"/>
      <c r="F202" s="181">
        <f t="shared" si="13"/>
        <v>5826</v>
      </c>
      <c r="G202" s="181">
        <f t="shared" si="13"/>
        <v>6868</v>
      </c>
    </row>
    <row r="203" spans="1:9" ht="112.5" x14ac:dyDescent="0.2">
      <c r="A203" s="105" t="s">
        <v>367</v>
      </c>
      <c r="B203" s="82" t="s">
        <v>142</v>
      </c>
      <c r="C203" s="82" t="s">
        <v>238</v>
      </c>
      <c r="D203" s="82" t="s">
        <v>366</v>
      </c>
      <c r="E203" s="79"/>
      <c r="F203" s="183">
        <f t="shared" si="13"/>
        <v>5826</v>
      </c>
      <c r="G203" s="183">
        <f t="shared" si="13"/>
        <v>6868</v>
      </c>
    </row>
    <row r="204" spans="1:9" x14ac:dyDescent="0.2">
      <c r="A204" s="78" t="s">
        <v>507</v>
      </c>
      <c r="B204" s="82" t="s">
        <v>142</v>
      </c>
      <c r="C204" s="82" t="s">
        <v>238</v>
      </c>
      <c r="D204" s="82" t="s">
        <v>366</v>
      </c>
      <c r="E204" s="79" t="s">
        <v>134</v>
      </c>
      <c r="F204" s="183">
        <f t="shared" si="13"/>
        <v>5826</v>
      </c>
      <c r="G204" s="183">
        <f t="shared" si="13"/>
        <v>6868</v>
      </c>
    </row>
    <row r="205" spans="1:9" ht="24" customHeight="1" x14ac:dyDescent="0.2">
      <c r="A205" s="78" t="s">
        <v>135</v>
      </c>
      <c r="B205" s="82" t="s">
        <v>142</v>
      </c>
      <c r="C205" s="82" t="s">
        <v>238</v>
      </c>
      <c r="D205" s="82" t="s">
        <v>366</v>
      </c>
      <c r="E205" s="79" t="s">
        <v>136</v>
      </c>
      <c r="F205" s="183">
        <f t="shared" si="13"/>
        <v>5826</v>
      </c>
      <c r="G205" s="183">
        <f t="shared" si="13"/>
        <v>6868</v>
      </c>
    </row>
    <row r="206" spans="1:9" ht="12.75" customHeight="1" x14ac:dyDescent="0.2">
      <c r="A206" s="106" t="s">
        <v>681</v>
      </c>
      <c r="B206" s="82" t="s">
        <v>142</v>
      </c>
      <c r="C206" s="82" t="s">
        <v>238</v>
      </c>
      <c r="D206" s="82" t="s">
        <v>366</v>
      </c>
      <c r="E206" s="79" t="s">
        <v>138</v>
      </c>
      <c r="F206" s="183">
        <f>'Пр 8 вед2020-21'!G561</f>
        <v>5826</v>
      </c>
      <c r="G206" s="183">
        <f>'Пр 8 вед2020-21'!H561</f>
        <v>6868</v>
      </c>
    </row>
    <row r="207" spans="1:9" ht="17.25" customHeight="1" x14ac:dyDescent="0.2">
      <c r="A207" s="93" t="s">
        <v>267</v>
      </c>
      <c r="B207" s="92" t="s">
        <v>142</v>
      </c>
      <c r="C207" s="94" t="s">
        <v>268</v>
      </c>
      <c r="D207" s="94"/>
      <c r="E207" s="92" t="s">
        <v>165</v>
      </c>
      <c r="F207" s="181">
        <f>F208+F234+F260+F279+F266+F290</f>
        <v>2800</v>
      </c>
      <c r="G207" s="181">
        <f>G208+G234+G260+G279+G266+G290</f>
        <v>2809</v>
      </c>
      <c r="H207" s="144"/>
    </row>
    <row r="208" spans="1:9" s="85" customFormat="1" ht="31.5" x14ac:dyDescent="0.2">
      <c r="A208" s="93" t="s">
        <v>720</v>
      </c>
      <c r="B208" s="94" t="s">
        <v>142</v>
      </c>
      <c r="C208" s="94" t="s">
        <v>268</v>
      </c>
      <c r="D208" s="94" t="s">
        <v>259</v>
      </c>
      <c r="E208" s="92" t="s">
        <v>165</v>
      </c>
      <c r="F208" s="190">
        <f>F209+F230</f>
        <v>1060</v>
      </c>
      <c r="G208" s="190">
        <f>G209+G230</f>
        <v>1066</v>
      </c>
      <c r="H208" s="52"/>
      <c r="I208" s="52"/>
    </row>
    <row r="209" spans="1:9" s="85" customFormat="1" x14ac:dyDescent="0.2">
      <c r="A209" s="78" t="s">
        <v>269</v>
      </c>
      <c r="B209" s="82" t="s">
        <v>142</v>
      </c>
      <c r="C209" s="82" t="s">
        <v>268</v>
      </c>
      <c r="D209" s="82" t="s">
        <v>270</v>
      </c>
      <c r="E209" s="79"/>
      <c r="F209" s="191">
        <f>F210+F214+F218+F222+F226</f>
        <v>405</v>
      </c>
      <c r="G209" s="191">
        <f>G210+G214+G218+G222+G226</f>
        <v>410</v>
      </c>
      <c r="H209" s="52"/>
      <c r="I209" s="52"/>
    </row>
    <row r="210" spans="1:9" s="85" customFormat="1" ht="22.5" x14ac:dyDescent="0.2">
      <c r="A210" s="78" t="s">
        <v>271</v>
      </c>
      <c r="B210" s="82" t="s">
        <v>142</v>
      </c>
      <c r="C210" s="82" t="s">
        <v>268</v>
      </c>
      <c r="D210" s="82" t="s">
        <v>272</v>
      </c>
      <c r="E210" s="79"/>
      <c r="F210" s="191">
        <f t="shared" ref="F210:G212" si="14">F211</f>
        <v>85</v>
      </c>
      <c r="G210" s="191">
        <f t="shared" si="14"/>
        <v>86</v>
      </c>
      <c r="H210" s="52"/>
      <c r="I210" s="52"/>
    </row>
    <row r="211" spans="1:9" s="85" customFormat="1" x14ac:dyDescent="0.2">
      <c r="A211" s="78" t="s">
        <v>507</v>
      </c>
      <c r="B211" s="82" t="s">
        <v>142</v>
      </c>
      <c r="C211" s="82" t="s">
        <v>268</v>
      </c>
      <c r="D211" s="82" t="s">
        <v>272</v>
      </c>
      <c r="E211" s="79" t="s">
        <v>134</v>
      </c>
      <c r="F211" s="191">
        <f t="shared" si="14"/>
        <v>85</v>
      </c>
      <c r="G211" s="191">
        <f t="shared" si="14"/>
        <v>86</v>
      </c>
      <c r="H211" s="52"/>
      <c r="I211" s="52"/>
    </row>
    <row r="212" spans="1:9" s="85" customFormat="1" ht="22.5" x14ac:dyDescent="0.2">
      <c r="A212" s="78" t="s">
        <v>135</v>
      </c>
      <c r="B212" s="82" t="s">
        <v>142</v>
      </c>
      <c r="C212" s="82" t="s">
        <v>268</v>
      </c>
      <c r="D212" s="82" t="s">
        <v>272</v>
      </c>
      <c r="E212" s="79" t="s">
        <v>136</v>
      </c>
      <c r="F212" s="191">
        <f t="shared" si="14"/>
        <v>85</v>
      </c>
      <c r="G212" s="191">
        <f t="shared" si="14"/>
        <v>86</v>
      </c>
      <c r="H212" s="52"/>
      <c r="I212" s="52"/>
    </row>
    <row r="213" spans="1:9" s="85" customFormat="1" x14ac:dyDescent="0.2">
      <c r="A213" s="106" t="s">
        <v>681</v>
      </c>
      <c r="B213" s="82" t="s">
        <v>142</v>
      </c>
      <c r="C213" s="82" t="s">
        <v>268</v>
      </c>
      <c r="D213" s="82" t="s">
        <v>272</v>
      </c>
      <c r="E213" s="79" t="s">
        <v>138</v>
      </c>
      <c r="F213" s="191">
        <f>'Пр 8 вед2020-21'!G360</f>
        <v>85</v>
      </c>
      <c r="G213" s="191">
        <f>'Пр 8 вед2020-21'!H360</f>
        <v>86</v>
      </c>
      <c r="H213" s="52"/>
      <c r="I213" s="52"/>
    </row>
    <row r="214" spans="1:9" s="85" customFormat="1" ht="33.75" x14ac:dyDescent="0.2">
      <c r="A214" s="78" t="s">
        <v>273</v>
      </c>
      <c r="B214" s="82" t="s">
        <v>142</v>
      </c>
      <c r="C214" s="82" t="s">
        <v>268</v>
      </c>
      <c r="D214" s="82" t="s">
        <v>274</v>
      </c>
      <c r="E214" s="79"/>
      <c r="F214" s="191">
        <f t="shared" ref="F214:G216" si="15">F215</f>
        <v>40</v>
      </c>
      <c r="G214" s="191">
        <f t="shared" si="15"/>
        <v>41</v>
      </c>
      <c r="H214" s="52"/>
      <c r="I214" s="52"/>
    </row>
    <row r="215" spans="1:9" s="85" customFormat="1" x14ac:dyDescent="0.2">
      <c r="A215" s="78" t="s">
        <v>507</v>
      </c>
      <c r="B215" s="82" t="s">
        <v>142</v>
      </c>
      <c r="C215" s="82" t="s">
        <v>268</v>
      </c>
      <c r="D215" s="82" t="s">
        <v>274</v>
      </c>
      <c r="E215" s="79" t="s">
        <v>134</v>
      </c>
      <c r="F215" s="191">
        <f t="shared" si="15"/>
        <v>40</v>
      </c>
      <c r="G215" s="191">
        <f t="shared" si="15"/>
        <v>41</v>
      </c>
      <c r="H215" s="52"/>
      <c r="I215" s="52"/>
    </row>
    <row r="216" spans="1:9" s="85" customFormat="1" ht="22.5" x14ac:dyDescent="0.2">
      <c r="A216" s="78" t="s">
        <v>135</v>
      </c>
      <c r="B216" s="82" t="s">
        <v>142</v>
      </c>
      <c r="C216" s="82" t="s">
        <v>268</v>
      </c>
      <c r="D216" s="82" t="s">
        <v>274</v>
      </c>
      <c r="E216" s="79" t="s">
        <v>136</v>
      </c>
      <c r="F216" s="191">
        <f t="shared" si="15"/>
        <v>40</v>
      </c>
      <c r="G216" s="191">
        <f t="shared" si="15"/>
        <v>41</v>
      </c>
      <c r="H216" s="52"/>
      <c r="I216" s="52"/>
    </row>
    <row r="217" spans="1:9" s="85" customFormat="1" x14ac:dyDescent="0.2">
      <c r="A217" s="106" t="s">
        <v>681</v>
      </c>
      <c r="B217" s="82" t="s">
        <v>142</v>
      </c>
      <c r="C217" s="82" t="s">
        <v>268</v>
      </c>
      <c r="D217" s="82" t="s">
        <v>274</v>
      </c>
      <c r="E217" s="79" t="s">
        <v>138</v>
      </c>
      <c r="F217" s="191">
        <f>'Пр 8 вед2020-21'!G364</f>
        <v>40</v>
      </c>
      <c r="G217" s="191">
        <f>'Пр 8 вед2020-21'!H364</f>
        <v>41</v>
      </c>
      <c r="H217" s="52"/>
      <c r="I217" s="52"/>
    </row>
    <row r="218" spans="1:9" s="85" customFormat="1" x14ac:dyDescent="0.2">
      <c r="A218" s="78" t="s">
        <v>275</v>
      </c>
      <c r="B218" s="82" t="s">
        <v>142</v>
      </c>
      <c r="C218" s="82" t="s">
        <v>268</v>
      </c>
      <c r="D218" s="82" t="s">
        <v>276</v>
      </c>
      <c r="E218" s="79"/>
      <c r="F218" s="191">
        <f t="shared" ref="F218:G220" si="16">F219</f>
        <v>50</v>
      </c>
      <c r="G218" s="191">
        <f t="shared" si="16"/>
        <v>51</v>
      </c>
      <c r="H218" s="52"/>
      <c r="I218" s="52"/>
    </row>
    <row r="219" spans="1:9" s="85" customFormat="1" x14ac:dyDescent="0.2">
      <c r="A219" s="78" t="s">
        <v>507</v>
      </c>
      <c r="B219" s="82" t="s">
        <v>142</v>
      </c>
      <c r="C219" s="82" t="s">
        <v>268</v>
      </c>
      <c r="D219" s="82" t="s">
        <v>276</v>
      </c>
      <c r="E219" s="79" t="s">
        <v>134</v>
      </c>
      <c r="F219" s="191">
        <f t="shared" si="16"/>
        <v>50</v>
      </c>
      <c r="G219" s="191">
        <f t="shared" si="16"/>
        <v>51</v>
      </c>
      <c r="H219" s="52"/>
      <c r="I219" s="52"/>
    </row>
    <row r="220" spans="1:9" s="85" customFormat="1" ht="27" customHeight="1" x14ac:dyDescent="0.2">
      <c r="A220" s="78" t="s">
        <v>135</v>
      </c>
      <c r="B220" s="82" t="s">
        <v>142</v>
      </c>
      <c r="C220" s="82" t="s">
        <v>268</v>
      </c>
      <c r="D220" s="82" t="s">
        <v>276</v>
      </c>
      <c r="E220" s="79" t="s">
        <v>136</v>
      </c>
      <c r="F220" s="191">
        <f t="shared" si="16"/>
        <v>50</v>
      </c>
      <c r="G220" s="191">
        <f t="shared" si="16"/>
        <v>51</v>
      </c>
      <c r="H220" s="52"/>
      <c r="I220" s="52"/>
    </row>
    <row r="221" spans="1:9" s="85" customFormat="1" x14ac:dyDescent="0.2">
      <c r="A221" s="106" t="s">
        <v>681</v>
      </c>
      <c r="B221" s="82" t="s">
        <v>142</v>
      </c>
      <c r="C221" s="82" t="s">
        <v>268</v>
      </c>
      <c r="D221" s="82" t="s">
        <v>276</v>
      </c>
      <c r="E221" s="79" t="s">
        <v>138</v>
      </c>
      <c r="F221" s="191">
        <f>'Пр 8 вед2020-21'!G368</f>
        <v>50</v>
      </c>
      <c r="G221" s="191">
        <f>'Пр 8 вед2020-21'!H368</f>
        <v>51</v>
      </c>
      <c r="H221" s="52"/>
      <c r="I221" s="52"/>
    </row>
    <row r="222" spans="1:9" s="85" customFormat="1" ht="22.5" x14ac:dyDescent="0.2">
      <c r="A222" s="78" t="s">
        <v>721</v>
      </c>
      <c r="B222" s="82" t="s">
        <v>142</v>
      </c>
      <c r="C222" s="82" t="s">
        <v>268</v>
      </c>
      <c r="D222" s="82" t="s">
        <v>277</v>
      </c>
      <c r="E222" s="79"/>
      <c r="F222" s="191">
        <f t="shared" ref="F222:G224" si="17">F223</f>
        <v>200</v>
      </c>
      <c r="G222" s="191">
        <f t="shared" si="17"/>
        <v>201</v>
      </c>
      <c r="H222" s="52"/>
      <c r="I222" s="52"/>
    </row>
    <row r="223" spans="1:9" s="85" customFormat="1" x14ac:dyDescent="0.2">
      <c r="A223" s="78" t="s">
        <v>507</v>
      </c>
      <c r="B223" s="82" t="s">
        <v>142</v>
      </c>
      <c r="C223" s="82" t="s">
        <v>268</v>
      </c>
      <c r="D223" s="82" t="s">
        <v>277</v>
      </c>
      <c r="E223" s="79" t="s">
        <v>134</v>
      </c>
      <c r="F223" s="191">
        <f t="shared" si="17"/>
        <v>200</v>
      </c>
      <c r="G223" s="191">
        <f t="shared" si="17"/>
        <v>201</v>
      </c>
      <c r="H223" s="52"/>
      <c r="I223" s="52"/>
    </row>
    <row r="224" spans="1:9" s="85" customFormat="1" ht="22.5" x14ac:dyDescent="0.2">
      <c r="A224" s="78" t="s">
        <v>135</v>
      </c>
      <c r="B224" s="82" t="s">
        <v>142</v>
      </c>
      <c r="C224" s="82" t="s">
        <v>268</v>
      </c>
      <c r="D224" s="82" t="s">
        <v>277</v>
      </c>
      <c r="E224" s="79" t="s">
        <v>136</v>
      </c>
      <c r="F224" s="191">
        <f t="shared" si="17"/>
        <v>200</v>
      </c>
      <c r="G224" s="191">
        <f t="shared" si="17"/>
        <v>201</v>
      </c>
      <c r="H224" s="52"/>
      <c r="I224" s="52"/>
    </row>
    <row r="225" spans="1:9" s="85" customFormat="1" x14ac:dyDescent="0.2">
      <c r="A225" s="106" t="s">
        <v>681</v>
      </c>
      <c r="B225" s="82" t="s">
        <v>142</v>
      </c>
      <c r="C225" s="82" t="s">
        <v>268</v>
      </c>
      <c r="D225" s="82" t="s">
        <v>277</v>
      </c>
      <c r="E225" s="79" t="s">
        <v>138</v>
      </c>
      <c r="F225" s="191">
        <f>'Пр 8 вед2020-21'!G372</f>
        <v>200</v>
      </c>
      <c r="G225" s="191">
        <f>'Пр 8 вед2020-21'!H372</f>
        <v>201</v>
      </c>
      <c r="H225" s="52"/>
      <c r="I225" s="52"/>
    </row>
    <row r="226" spans="1:9" s="85" customFormat="1" x14ac:dyDescent="0.2">
      <c r="A226" s="78" t="s">
        <v>278</v>
      </c>
      <c r="B226" s="82" t="s">
        <v>142</v>
      </c>
      <c r="C226" s="82" t="s">
        <v>268</v>
      </c>
      <c r="D226" s="82" t="s">
        <v>279</v>
      </c>
      <c r="E226" s="79"/>
      <c r="F226" s="191">
        <f t="shared" ref="F226:G228" si="18">F227</f>
        <v>30</v>
      </c>
      <c r="G226" s="191">
        <f t="shared" si="18"/>
        <v>31</v>
      </c>
      <c r="H226" s="52"/>
      <c r="I226" s="52"/>
    </row>
    <row r="227" spans="1:9" s="85" customFormat="1" x14ac:dyDescent="0.2">
      <c r="A227" s="78" t="s">
        <v>507</v>
      </c>
      <c r="B227" s="82" t="s">
        <v>142</v>
      </c>
      <c r="C227" s="82" t="s">
        <v>268</v>
      </c>
      <c r="D227" s="82" t="s">
        <v>279</v>
      </c>
      <c r="E227" s="79" t="s">
        <v>134</v>
      </c>
      <c r="F227" s="191">
        <f t="shared" si="18"/>
        <v>30</v>
      </c>
      <c r="G227" s="191">
        <f t="shared" si="18"/>
        <v>31</v>
      </c>
      <c r="H227" s="52"/>
      <c r="I227" s="52"/>
    </row>
    <row r="228" spans="1:9" s="85" customFormat="1" ht="22.5" x14ac:dyDescent="0.2">
      <c r="A228" s="78" t="s">
        <v>135</v>
      </c>
      <c r="B228" s="82" t="s">
        <v>142</v>
      </c>
      <c r="C228" s="82" t="s">
        <v>268</v>
      </c>
      <c r="D228" s="82" t="s">
        <v>279</v>
      </c>
      <c r="E228" s="79" t="s">
        <v>136</v>
      </c>
      <c r="F228" s="191">
        <f t="shared" si="18"/>
        <v>30</v>
      </c>
      <c r="G228" s="191">
        <f t="shared" si="18"/>
        <v>31</v>
      </c>
      <c r="H228" s="52"/>
      <c r="I228" s="52"/>
    </row>
    <row r="229" spans="1:9" s="85" customFormat="1" x14ac:dyDescent="0.2">
      <c r="A229" s="106" t="s">
        <v>681</v>
      </c>
      <c r="B229" s="82" t="s">
        <v>142</v>
      </c>
      <c r="C229" s="82" t="s">
        <v>268</v>
      </c>
      <c r="D229" s="82" t="s">
        <v>279</v>
      </c>
      <c r="E229" s="79" t="s">
        <v>138</v>
      </c>
      <c r="F229" s="191">
        <f>'Пр 8 вед2020-21'!G376</f>
        <v>30</v>
      </c>
      <c r="G229" s="191">
        <f>'Пр 8 вед2020-21'!H376</f>
        <v>31</v>
      </c>
      <c r="H229" s="52"/>
      <c r="I229" s="52"/>
    </row>
    <row r="230" spans="1:9" s="85" customFormat="1" x14ac:dyDescent="0.2">
      <c r="A230" s="106" t="s">
        <v>280</v>
      </c>
      <c r="B230" s="82" t="s">
        <v>142</v>
      </c>
      <c r="C230" s="82" t="s">
        <v>268</v>
      </c>
      <c r="D230" s="82" t="s">
        <v>281</v>
      </c>
      <c r="E230" s="79"/>
      <c r="F230" s="191">
        <f t="shared" ref="F230:G232" si="19">F231</f>
        <v>655</v>
      </c>
      <c r="G230" s="191">
        <f t="shared" si="19"/>
        <v>656</v>
      </c>
      <c r="H230" s="52"/>
      <c r="I230" s="52"/>
    </row>
    <row r="231" spans="1:9" s="85" customFormat="1" x14ac:dyDescent="0.2">
      <c r="A231" s="78" t="s">
        <v>282</v>
      </c>
      <c r="B231" s="82" t="s">
        <v>142</v>
      </c>
      <c r="C231" s="82" t="s">
        <v>268</v>
      </c>
      <c r="D231" s="82" t="s">
        <v>283</v>
      </c>
      <c r="E231" s="79"/>
      <c r="F231" s="191">
        <f t="shared" si="19"/>
        <v>655</v>
      </c>
      <c r="G231" s="191">
        <f t="shared" si="19"/>
        <v>656</v>
      </c>
      <c r="H231" s="52"/>
      <c r="I231" s="52"/>
    </row>
    <row r="232" spans="1:9" s="85" customFormat="1" x14ac:dyDescent="0.2">
      <c r="A232" s="78" t="s">
        <v>153</v>
      </c>
      <c r="B232" s="82" t="s">
        <v>142</v>
      </c>
      <c r="C232" s="82" t="s">
        <v>268</v>
      </c>
      <c r="D232" s="82" t="s">
        <v>283</v>
      </c>
      <c r="E232" s="79">
        <v>800</v>
      </c>
      <c r="F232" s="191">
        <f t="shared" si="19"/>
        <v>655</v>
      </c>
      <c r="G232" s="191">
        <f t="shared" si="19"/>
        <v>656</v>
      </c>
      <c r="H232" s="52"/>
      <c r="I232" s="52"/>
    </row>
    <row r="233" spans="1:9" s="85" customFormat="1" ht="33.75" x14ac:dyDescent="0.2">
      <c r="A233" s="106" t="s">
        <v>509</v>
      </c>
      <c r="B233" s="82" t="s">
        <v>142</v>
      </c>
      <c r="C233" s="82" t="s">
        <v>268</v>
      </c>
      <c r="D233" s="82" t="s">
        <v>283</v>
      </c>
      <c r="E233" s="79">
        <v>810</v>
      </c>
      <c r="F233" s="191">
        <f>'Пр 8 вед2020-21'!G380</f>
        <v>655</v>
      </c>
      <c r="G233" s="191">
        <f>'Пр 8 вед2020-21'!H380</f>
        <v>656</v>
      </c>
      <c r="H233" s="52"/>
      <c r="I233" s="52"/>
    </row>
    <row r="234" spans="1:9" ht="21" customHeight="1" x14ac:dyDescent="0.2">
      <c r="A234" s="109" t="s">
        <v>904</v>
      </c>
      <c r="B234" s="94" t="s">
        <v>142</v>
      </c>
      <c r="C234" s="94" t="s">
        <v>268</v>
      </c>
      <c r="D234" s="94" t="s">
        <v>368</v>
      </c>
      <c r="E234" s="92" t="s">
        <v>165</v>
      </c>
      <c r="F234" s="181">
        <f>F235+F243</f>
        <v>400</v>
      </c>
      <c r="G234" s="181">
        <f>G235+G243</f>
        <v>402</v>
      </c>
    </row>
    <row r="235" spans="1:9" ht="22.5" x14ac:dyDescent="0.2">
      <c r="A235" s="105" t="s">
        <v>369</v>
      </c>
      <c r="B235" s="82" t="s">
        <v>142</v>
      </c>
      <c r="C235" s="82" t="s">
        <v>268</v>
      </c>
      <c r="D235" s="82" t="s">
        <v>370</v>
      </c>
      <c r="E235" s="79"/>
      <c r="F235" s="183">
        <f>F236</f>
        <v>100</v>
      </c>
      <c r="G235" s="183">
        <f>G236</f>
        <v>102</v>
      </c>
    </row>
    <row r="236" spans="1:9" x14ac:dyDescent="0.2">
      <c r="A236" s="326" t="s">
        <v>905</v>
      </c>
      <c r="B236" s="82" t="s">
        <v>142</v>
      </c>
      <c r="C236" s="82" t="s">
        <v>268</v>
      </c>
      <c r="D236" s="82" t="s">
        <v>788</v>
      </c>
      <c r="E236" s="79"/>
      <c r="F236" s="183">
        <f>F237+F240</f>
        <v>100</v>
      </c>
      <c r="G236" s="183">
        <f>G237+G240</f>
        <v>102</v>
      </c>
    </row>
    <row r="237" spans="1:9" x14ac:dyDescent="0.2">
      <c r="A237" s="78" t="s">
        <v>507</v>
      </c>
      <c r="B237" s="82" t="s">
        <v>142</v>
      </c>
      <c r="C237" s="82" t="s">
        <v>268</v>
      </c>
      <c r="D237" s="82" t="s">
        <v>788</v>
      </c>
      <c r="E237" s="79" t="s">
        <v>134</v>
      </c>
      <c r="F237" s="183">
        <f>F238</f>
        <v>100</v>
      </c>
      <c r="G237" s="183">
        <f>G238</f>
        <v>101</v>
      </c>
    </row>
    <row r="238" spans="1:9" ht="22.5" x14ac:dyDescent="0.2">
      <c r="A238" s="78" t="s">
        <v>135</v>
      </c>
      <c r="B238" s="82" t="s">
        <v>142</v>
      </c>
      <c r="C238" s="82" t="s">
        <v>268</v>
      </c>
      <c r="D238" s="82" t="s">
        <v>788</v>
      </c>
      <c r="E238" s="79" t="s">
        <v>136</v>
      </c>
      <c r="F238" s="183">
        <f>F239</f>
        <v>100</v>
      </c>
      <c r="G238" s="183">
        <f>G239</f>
        <v>101</v>
      </c>
    </row>
    <row r="239" spans="1:9" x14ac:dyDescent="0.2">
      <c r="A239" s="106" t="s">
        <v>681</v>
      </c>
      <c r="B239" s="82" t="s">
        <v>142</v>
      </c>
      <c r="C239" s="82" t="s">
        <v>268</v>
      </c>
      <c r="D239" s="82" t="s">
        <v>788</v>
      </c>
      <c r="E239" s="79" t="s">
        <v>138</v>
      </c>
      <c r="F239" s="183">
        <f>'Пр 8 вед2020-21'!G568</f>
        <v>100</v>
      </c>
      <c r="G239" s="183">
        <f>'Пр 8 вед2020-21'!H568</f>
        <v>101</v>
      </c>
    </row>
    <row r="240" spans="1:9" hidden="1" x14ac:dyDescent="0.2">
      <c r="A240" s="317" t="s">
        <v>768</v>
      </c>
      <c r="B240" s="82" t="s">
        <v>142</v>
      </c>
      <c r="C240" s="82" t="s">
        <v>268</v>
      </c>
      <c r="D240" s="82" t="s">
        <v>788</v>
      </c>
      <c r="E240" s="79">
        <v>800</v>
      </c>
      <c r="F240" s="183">
        <f>F241</f>
        <v>0</v>
      </c>
      <c r="G240" s="183">
        <f>G241</f>
        <v>1</v>
      </c>
    </row>
    <row r="241" spans="1:9" hidden="1" x14ac:dyDescent="0.2">
      <c r="A241" s="317" t="s">
        <v>769</v>
      </c>
      <c r="B241" s="82" t="s">
        <v>142</v>
      </c>
      <c r="C241" s="82" t="s">
        <v>268</v>
      </c>
      <c r="D241" s="82" t="s">
        <v>788</v>
      </c>
      <c r="E241" s="79">
        <v>810</v>
      </c>
      <c r="F241" s="183">
        <f>F242</f>
        <v>0</v>
      </c>
      <c r="G241" s="183">
        <f>G242</f>
        <v>1</v>
      </c>
    </row>
    <row r="242" spans="1:9" ht="56.25" hidden="1" x14ac:dyDescent="0.2">
      <c r="A242" s="318" t="s">
        <v>770</v>
      </c>
      <c r="B242" s="82" t="s">
        <v>142</v>
      </c>
      <c r="C242" s="82" t="s">
        <v>268</v>
      </c>
      <c r="D242" s="82" t="s">
        <v>371</v>
      </c>
      <c r="E242" s="79">
        <v>812</v>
      </c>
      <c r="F242" s="183">
        <v>0</v>
      </c>
      <c r="G242" s="183">
        <v>1</v>
      </c>
    </row>
    <row r="243" spans="1:9" ht="22.5" x14ac:dyDescent="0.2">
      <c r="A243" s="105" t="s">
        <v>372</v>
      </c>
      <c r="B243" s="82" t="s">
        <v>142</v>
      </c>
      <c r="C243" s="82" t="s">
        <v>268</v>
      </c>
      <c r="D243" s="82" t="s">
        <v>373</v>
      </c>
      <c r="E243" s="79"/>
      <c r="F243" s="183">
        <f>F244+F248+F252+F256</f>
        <v>300</v>
      </c>
      <c r="G243" s="183">
        <f>G244+G248+G252+G256</f>
        <v>300</v>
      </c>
    </row>
    <row r="244" spans="1:9" ht="33.75" x14ac:dyDescent="0.2">
      <c r="A244" s="105" t="s">
        <v>374</v>
      </c>
      <c r="B244" s="82" t="s">
        <v>142</v>
      </c>
      <c r="C244" s="82" t="s">
        <v>268</v>
      </c>
      <c r="D244" s="82" t="s">
        <v>375</v>
      </c>
      <c r="E244" s="79"/>
      <c r="F244" s="183">
        <f t="shared" ref="F244:G246" si="20">F245</f>
        <v>90</v>
      </c>
      <c r="G244" s="183">
        <f t="shared" si="20"/>
        <v>90</v>
      </c>
    </row>
    <row r="245" spans="1:9" x14ac:dyDescent="0.2">
      <c r="A245" s="78" t="s">
        <v>507</v>
      </c>
      <c r="B245" s="82" t="s">
        <v>142</v>
      </c>
      <c r="C245" s="82" t="s">
        <v>268</v>
      </c>
      <c r="D245" s="82" t="s">
        <v>375</v>
      </c>
      <c r="E245" s="79" t="s">
        <v>134</v>
      </c>
      <c r="F245" s="183">
        <f t="shared" si="20"/>
        <v>90</v>
      </c>
      <c r="G245" s="183">
        <f t="shared" si="20"/>
        <v>90</v>
      </c>
    </row>
    <row r="246" spans="1:9" ht="22.5" x14ac:dyDescent="0.2">
      <c r="A246" s="78" t="s">
        <v>135</v>
      </c>
      <c r="B246" s="82" t="s">
        <v>142</v>
      </c>
      <c r="C246" s="82" t="s">
        <v>268</v>
      </c>
      <c r="D246" s="82" t="s">
        <v>375</v>
      </c>
      <c r="E246" s="79" t="s">
        <v>136</v>
      </c>
      <c r="F246" s="183">
        <f t="shared" si="20"/>
        <v>90</v>
      </c>
      <c r="G246" s="183">
        <f t="shared" si="20"/>
        <v>90</v>
      </c>
    </row>
    <row r="247" spans="1:9" x14ac:dyDescent="0.2">
      <c r="A247" s="106" t="s">
        <v>681</v>
      </c>
      <c r="B247" s="82" t="s">
        <v>142</v>
      </c>
      <c r="C247" s="82" t="s">
        <v>268</v>
      </c>
      <c r="D247" s="82" t="s">
        <v>375</v>
      </c>
      <c r="E247" s="79" t="s">
        <v>138</v>
      </c>
      <c r="F247" s="183">
        <f>'Пр 8 вед2020-21'!G576</f>
        <v>90</v>
      </c>
      <c r="G247" s="183">
        <f>'Пр 8 вед2020-21'!H576</f>
        <v>90</v>
      </c>
    </row>
    <row r="248" spans="1:9" s="85" customFormat="1" ht="22.5" x14ac:dyDescent="0.2">
      <c r="A248" s="319" t="s">
        <v>789</v>
      </c>
      <c r="B248" s="82" t="s">
        <v>142</v>
      </c>
      <c r="C248" s="82" t="s">
        <v>268</v>
      </c>
      <c r="D248" s="82" t="s">
        <v>790</v>
      </c>
      <c r="E248" s="79"/>
      <c r="F248" s="183">
        <f t="shared" ref="F248:G250" si="21">F249</f>
        <v>120</v>
      </c>
      <c r="G248" s="183">
        <f t="shared" si="21"/>
        <v>120</v>
      </c>
      <c r="H248" s="52"/>
      <c r="I248" s="52"/>
    </row>
    <row r="249" spans="1:9" s="85" customFormat="1" x14ac:dyDescent="0.2">
      <c r="A249" s="78" t="s">
        <v>507</v>
      </c>
      <c r="B249" s="82" t="s">
        <v>142</v>
      </c>
      <c r="C249" s="82" t="s">
        <v>268</v>
      </c>
      <c r="D249" s="82" t="s">
        <v>790</v>
      </c>
      <c r="E249" s="79" t="s">
        <v>134</v>
      </c>
      <c r="F249" s="183">
        <f t="shared" si="21"/>
        <v>120</v>
      </c>
      <c r="G249" s="183">
        <f t="shared" si="21"/>
        <v>120</v>
      </c>
      <c r="H249" s="52"/>
      <c r="I249" s="52"/>
    </row>
    <row r="250" spans="1:9" s="85" customFormat="1" ht="22.5" x14ac:dyDescent="0.2">
      <c r="A250" s="78" t="s">
        <v>135</v>
      </c>
      <c r="B250" s="82" t="s">
        <v>142</v>
      </c>
      <c r="C250" s="82" t="s">
        <v>268</v>
      </c>
      <c r="D250" s="82" t="s">
        <v>790</v>
      </c>
      <c r="E250" s="79" t="s">
        <v>136</v>
      </c>
      <c r="F250" s="183">
        <f t="shared" si="21"/>
        <v>120</v>
      </c>
      <c r="G250" s="183">
        <f t="shared" si="21"/>
        <v>120</v>
      </c>
      <c r="H250" s="52"/>
      <c r="I250" s="52"/>
    </row>
    <row r="251" spans="1:9" s="85" customFormat="1" x14ac:dyDescent="0.2">
      <c r="A251" s="106" t="s">
        <v>681</v>
      </c>
      <c r="B251" s="82" t="s">
        <v>142</v>
      </c>
      <c r="C251" s="82" t="s">
        <v>268</v>
      </c>
      <c r="D251" s="82" t="s">
        <v>790</v>
      </c>
      <c r="E251" s="79" t="s">
        <v>138</v>
      </c>
      <c r="F251" s="183">
        <f>'Пр 8 вед2020-21'!G580</f>
        <v>120</v>
      </c>
      <c r="G251" s="183">
        <f>'Пр 8 вед2020-21'!H580</f>
        <v>120</v>
      </c>
      <c r="H251" s="52"/>
      <c r="I251" s="52"/>
    </row>
    <row r="252" spans="1:9" s="85" customFormat="1" ht="22.5" x14ac:dyDescent="0.2">
      <c r="A252" s="319" t="s">
        <v>900</v>
      </c>
      <c r="B252" s="82" t="s">
        <v>142</v>
      </c>
      <c r="C252" s="82" t="s">
        <v>268</v>
      </c>
      <c r="D252" s="82" t="s">
        <v>791</v>
      </c>
      <c r="E252" s="79"/>
      <c r="F252" s="183">
        <f t="shared" ref="F252:G254" si="22">F253</f>
        <v>60</v>
      </c>
      <c r="G252" s="183">
        <f t="shared" si="22"/>
        <v>60</v>
      </c>
      <c r="H252" s="52"/>
      <c r="I252" s="52"/>
    </row>
    <row r="253" spans="1:9" s="85" customFormat="1" x14ac:dyDescent="0.2">
      <c r="A253" s="78" t="s">
        <v>507</v>
      </c>
      <c r="B253" s="82" t="s">
        <v>142</v>
      </c>
      <c r="C253" s="82" t="s">
        <v>268</v>
      </c>
      <c r="D253" s="82" t="s">
        <v>791</v>
      </c>
      <c r="E253" s="79" t="s">
        <v>134</v>
      </c>
      <c r="F253" s="183">
        <f t="shared" si="22"/>
        <v>60</v>
      </c>
      <c r="G253" s="183">
        <f t="shared" si="22"/>
        <v>60</v>
      </c>
      <c r="H253" s="52"/>
      <c r="I253" s="52"/>
    </row>
    <row r="254" spans="1:9" s="85" customFormat="1" ht="22.5" x14ac:dyDescent="0.2">
      <c r="A254" s="78" t="s">
        <v>135</v>
      </c>
      <c r="B254" s="82" t="s">
        <v>142</v>
      </c>
      <c r="C254" s="82" t="s">
        <v>268</v>
      </c>
      <c r="D254" s="82" t="s">
        <v>791</v>
      </c>
      <c r="E254" s="79" t="s">
        <v>136</v>
      </c>
      <c r="F254" s="183">
        <f t="shared" si="22"/>
        <v>60</v>
      </c>
      <c r="G254" s="183">
        <f t="shared" si="22"/>
        <v>60</v>
      </c>
      <c r="H254" s="52"/>
      <c r="I254" s="52"/>
    </row>
    <row r="255" spans="1:9" s="85" customFormat="1" x14ac:dyDescent="0.2">
      <c r="A255" s="106" t="s">
        <v>681</v>
      </c>
      <c r="B255" s="82" t="s">
        <v>142</v>
      </c>
      <c r="C255" s="82" t="s">
        <v>268</v>
      </c>
      <c r="D255" s="82" t="s">
        <v>791</v>
      </c>
      <c r="E255" s="79" t="s">
        <v>138</v>
      </c>
      <c r="F255" s="183">
        <f>'Пр 8 вед2020-21'!G584</f>
        <v>60</v>
      </c>
      <c r="G255" s="183">
        <f>'Пр 8 вед2020-21'!H584</f>
        <v>60</v>
      </c>
      <c r="H255" s="52"/>
      <c r="I255" s="52"/>
    </row>
    <row r="256" spans="1:9" s="85" customFormat="1" ht="22.5" x14ac:dyDescent="0.2">
      <c r="A256" s="319" t="s">
        <v>901</v>
      </c>
      <c r="B256" s="82" t="s">
        <v>142</v>
      </c>
      <c r="C256" s="82" t="s">
        <v>268</v>
      </c>
      <c r="D256" s="82" t="s">
        <v>792</v>
      </c>
      <c r="E256" s="79"/>
      <c r="F256" s="183">
        <f t="shared" ref="F256:G258" si="23">F257</f>
        <v>30</v>
      </c>
      <c r="G256" s="183">
        <f t="shared" si="23"/>
        <v>30</v>
      </c>
      <c r="H256" s="52"/>
      <c r="I256" s="52"/>
    </row>
    <row r="257" spans="1:9" s="85" customFormat="1" x14ac:dyDescent="0.2">
      <c r="A257" s="78" t="s">
        <v>507</v>
      </c>
      <c r="B257" s="82" t="s">
        <v>142</v>
      </c>
      <c r="C257" s="82" t="s">
        <v>268</v>
      </c>
      <c r="D257" s="82" t="s">
        <v>792</v>
      </c>
      <c r="E257" s="79" t="s">
        <v>134</v>
      </c>
      <c r="F257" s="183">
        <f t="shared" si="23"/>
        <v>30</v>
      </c>
      <c r="G257" s="183">
        <f t="shared" si="23"/>
        <v>30</v>
      </c>
      <c r="H257" s="52"/>
      <c r="I257" s="52"/>
    </row>
    <row r="258" spans="1:9" s="85" customFormat="1" ht="22.5" x14ac:dyDescent="0.2">
      <c r="A258" s="78" t="s">
        <v>135</v>
      </c>
      <c r="B258" s="82" t="s">
        <v>142</v>
      </c>
      <c r="C258" s="82" t="s">
        <v>268</v>
      </c>
      <c r="D258" s="82" t="s">
        <v>792</v>
      </c>
      <c r="E258" s="79" t="s">
        <v>136</v>
      </c>
      <c r="F258" s="183">
        <f t="shared" si="23"/>
        <v>30</v>
      </c>
      <c r="G258" s="183">
        <f t="shared" si="23"/>
        <v>30</v>
      </c>
      <c r="H258" s="52"/>
      <c r="I258" s="52"/>
    </row>
    <row r="259" spans="1:9" s="85" customFormat="1" x14ac:dyDescent="0.2">
      <c r="A259" s="106" t="s">
        <v>681</v>
      </c>
      <c r="B259" s="82" t="s">
        <v>142</v>
      </c>
      <c r="C259" s="82" t="s">
        <v>268</v>
      </c>
      <c r="D259" s="82" t="s">
        <v>792</v>
      </c>
      <c r="E259" s="79" t="s">
        <v>138</v>
      </c>
      <c r="F259" s="183">
        <f>'Пр 8 вед2020-21'!G588</f>
        <v>30</v>
      </c>
      <c r="G259" s="183">
        <f>'Пр 8 вед2020-21'!H588</f>
        <v>30</v>
      </c>
      <c r="H259" s="52"/>
      <c r="I259" s="52"/>
    </row>
    <row r="260" spans="1:9" s="85" customFormat="1" ht="31.5" x14ac:dyDescent="0.2">
      <c r="A260" s="93" t="s">
        <v>705</v>
      </c>
      <c r="B260" s="92" t="s">
        <v>142</v>
      </c>
      <c r="C260" s="94" t="s">
        <v>268</v>
      </c>
      <c r="D260" s="94" t="s">
        <v>376</v>
      </c>
      <c r="E260" s="92"/>
      <c r="F260" s="181">
        <f>+F261</f>
        <v>150</v>
      </c>
      <c r="G260" s="181">
        <f>+G261</f>
        <v>150</v>
      </c>
      <c r="H260" s="52"/>
      <c r="I260" s="52"/>
    </row>
    <row r="261" spans="1:9" s="85" customFormat="1" ht="22.5" x14ac:dyDescent="0.2">
      <c r="A261" s="78" t="s">
        <v>377</v>
      </c>
      <c r="B261" s="82" t="s">
        <v>142</v>
      </c>
      <c r="C261" s="82" t="s">
        <v>268</v>
      </c>
      <c r="D261" s="82" t="s">
        <v>378</v>
      </c>
      <c r="E261" s="79" t="s">
        <v>165</v>
      </c>
      <c r="F261" s="191">
        <f>F262</f>
        <v>150</v>
      </c>
      <c r="G261" s="191">
        <f>G262</f>
        <v>150</v>
      </c>
      <c r="H261" s="52"/>
      <c r="I261" s="52"/>
    </row>
    <row r="262" spans="1:9" s="85" customFormat="1" x14ac:dyDescent="0.2">
      <c r="A262" s="78" t="s">
        <v>507</v>
      </c>
      <c r="B262" s="82" t="s">
        <v>142</v>
      </c>
      <c r="C262" s="82" t="s">
        <v>268</v>
      </c>
      <c r="D262" s="82" t="s">
        <v>378</v>
      </c>
      <c r="E262" s="79" t="s">
        <v>134</v>
      </c>
      <c r="F262" s="191">
        <f>F263</f>
        <v>150</v>
      </c>
      <c r="G262" s="191">
        <f>G263</f>
        <v>150</v>
      </c>
      <c r="H262" s="52"/>
      <c r="I262" s="52"/>
    </row>
    <row r="263" spans="1:9" s="85" customFormat="1" ht="22.5" x14ac:dyDescent="0.2">
      <c r="A263" s="78" t="s">
        <v>135</v>
      </c>
      <c r="B263" s="82" t="s">
        <v>142</v>
      </c>
      <c r="C263" s="82" t="s">
        <v>268</v>
      </c>
      <c r="D263" s="82" t="s">
        <v>378</v>
      </c>
      <c r="E263" s="79" t="s">
        <v>136</v>
      </c>
      <c r="F263" s="191">
        <f>F265+F264</f>
        <v>150</v>
      </c>
      <c r="G263" s="191">
        <f>G265+G264</f>
        <v>150</v>
      </c>
      <c r="H263" s="52"/>
      <c r="I263" s="52"/>
    </row>
    <row r="264" spans="1:9" ht="22.5" x14ac:dyDescent="0.2">
      <c r="A264" s="106" t="s">
        <v>152</v>
      </c>
      <c r="B264" s="82" t="s">
        <v>142</v>
      </c>
      <c r="C264" s="82" t="s">
        <v>268</v>
      </c>
      <c r="D264" s="82" t="s">
        <v>378</v>
      </c>
      <c r="E264" s="79">
        <v>242</v>
      </c>
      <c r="F264" s="183">
        <f>'Пр 8 вед2020-21'!G593</f>
        <v>15</v>
      </c>
      <c r="G264" s="183">
        <f>'Пр 8 вед2020-21'!H593</f>
        <v>15</v>
      </c>
    </row>
    <row r="265" spans="1:9" x14ac:dyDescent="0.2">
      <c r="A265" s="106" t="s">
        <v>681</v>
      </c>
      <c r="B265" s="82" t="s">
        <v>142</v>
      </c>
      <c r="C265" s="82" t="s">
        <v>268</v>
      </c>
      <c r="D265" s="82" t="s">
        <v>378</v>
      </c>
      <c r="E265" s="79" t="s">
        <v>138</v>
      </c>
      <c r="F265" s="183">
        <f>'Пр 8 вед2020-21'!G594</f>
        <v>135</v>
      </c>
      <c r="G265" s="183">
        <f>'Пр 8 вед2020-21'!H594</f>
        <v>135</v>
      </c>
    </row>
    <row r="266" spans="1:9" s="72" customFormat="1" ht="22.5" x14ac:dyDescent="0.2">
      <c r="A266" s="78" t="s">
        <v>707</v>
      </c>
      <c r="B266" s="82" t="s">
        <v>142</v>
      </c>
      <c r="C266" s="82" t="s">
        <v>268</v>
      </c>
      <c r="D266" s="82" t="s">
        <v>383</v>
      </c>
      <c r="E266" s="79" t="s">
        <v>165</v>
      </c>
      <c r="F266" s="183">
        <f>F275+F271+F267</f>
        <v>400</v>
      </c>
      <c r="G266" s="183">
        <f>G275+G271+G267</f>
        <v>400</v>
      </c>
    </row>
    <row r="267" spans="1:9" s="72" customFormat="1" x14ac:dyDescent="0.2">
      <c r="A267" s="59" t="s">
        <v>785</v>
      </c>
      <c r="B267" s="82" t="s">
        <v>142</v>
      </c>
      <c r="C267" s="82" t="s">
        <v>268</v>
      </c>
      <c r="D267" s="82" t="s">
        <v>784</v>
      </c>
      <c r="E267" s="79"/>
      <c r="F267" s="183">
        <f t="shared" ref="F267:G269" si="24">F268</f>
        <v>280</v>
      </c>
      <c r="G267" s="183">
        <f t="shared" si="24"/>
        <v>280</v>
      </c>
    </row>
    <row r="268" spans="1:9" x14ac:dyDescent="0.2">
      <c r="A268" s="78" t="s">
        <v>507</v>
      </c>
      <c r="B268" s="82" t="s">
        <v>142</v>
      </c>
      <c r="C268" s="82" t="s">
        <v>268</v>
      </c>
      <c r="D268" s="82" t="s">
        <v>784</v>
      </c>
      <c r="E268" s="79" t="s">
        <v>134</v>
      </c>
      <c r="F268" s="183">
        <f t="shared" si="24"/>
        <v>280</v>
      </c>
      <c r="G268" s="183">
        <f t="shared" si="24"/>
        <v>280</v>
      </c>
    </row>
    <row r="269" spans="1:9" ht="22.5" x14ac:dyDescent="0.2">
      <c r="A269" s="78" t="s">
        <v>135</v>
      </c>
      <c r="B269" s="82" t="s">
        <v>142</v>
      </c>
      <c r="C269" s="82" t="s">
        <v>268</v>
      </c>
      <c r="D269" s="82" t="s">
        <v>784</v>
      </c>
      <c r="E269" s="79" t="s">
        <v>136</v>
      </c>
      <c r="F269" s="183">
        <f t="shared" si="24"/>
        <v>280</v>
      </c>
      <c r="G269" s="183">
        <f t="shared" si="24"/>
        <v>280</v>
      </c>
    </row>
    <row r="270" spans="1:9" ht="23.25" customHeight="1" x14ac:dyDescent="0.2">
      <c r="A270" s="106" t="s">
        <v>681</v>
      </c>
      <c r="B270" s="82" t="s">
        <v>142</v>
      </c>
      <c r="C270" s="82" t="s">
        <v>268</v>
      </c>
      <c r="D270" s="82" t="s">
        <v>784</v>
      </c>
      <c r="E270" s="79" t="s">
        <v>138</v>
      </c>
      <c r="F270" s="183">
        <f>'Пр 8 вед2020-21'!G599</f>
        <v>280</v>
      </c>
      <c r="G270" s="183">
        <f>'Пр 8 вед2020-21'!H599</f>
        <v>280</v>
      </c>
    </row>
    <row r="271" spans="1:9" s="72" customFormat="1" x14ac:dyDescent="0.2">
      <c r="A271" s="59" t="s">
        <v>902</v>
      </c>
      <c r="B271" s="82" t="s">
        <v>142</v>
      </c>
      <c r="C271" s="82" t="s">
        <v>268</v>
      </c>
      <c r="D271" s="82" t="s">
        <v>786</v>
      </c>
      <c r="E271" s="79"/>
      <c r="F271" s="183">
        <f t="shared" ref="F271:G273" si="25">F272</f>
        <v>60</v>
      </c>
      <c r="G271" s="183">
        <f t="shared" si="25"/>
        <v>60</v>
      </c>
    </row>
    <row r="272" spans="1:9" x14ac:dyDescent="0.2">
      <c r="A272" s="78" t="s">
        <v>507</v>
      </c>
      <c r="B272" s="82" t="s">
        <v>142</v>
      </c>
      <c r="C272" s="82" t="s">
        <v>268</v>
      </c>
      <c r="D272" s="82" t="s">
        <v>786</v>
      </c>
      <c r="E272" s="79" t="s">
        <v>134</v>
      </c>
      <c r="F272" s="183">
        <f t="shared" si="25"/>
        <v>60</v>
      </c>
      <c r="G272" s="183">
        <f t="shared" si="25"/>
        <v>60</v>
      </c>
    </row>
    <row r="273" spans="1:7" ht="22.5" x14ac:dyDescent="0.2">
      <c r="A273" s="78" t="s">
        <v>135</v>
      </c>
      <c r="B273" s="82" t="s">
        <v>142</v>
      </c>
      <c r="C273" s="82" t="s">
        <v>268</v>
      </c>
      <c r="D273" s="82" t="s">
        <v>786</v>
      </c>
      <c r="E273" s="79" t="s">
        <v>136</v>
      </c>
      <c r="F273" s="183">
        <f t="shared" si="25"/>
        <v>60</v>
      </c>
      <c r="G273" s="183">
        <f t="shared" si="25"/>
        <v>60</v>
      </c>
    </row>
    <row r="274" spans="1:7" ht="23.25" customHeight="1" x14ac:dyDescent="0.2">
      <c r="A274" s="106" t="s">
        <v>681</v>
      </c>
      <c r="B274" s="82" t="s">
        <v>142</v>
      </c>
      <c r="C274" s="82" t="s">
        <v>268</v>
      </c>
      <c r="D274" s="82" t="s">
        <v>786</v>
      </c>
      <c r="E274" s="79" t="s">
        <v>138</v>
      </c>
      <c r="F274" s="183">
        <f>'Пр 8 вед2020-21'!G603</f>
        <v>60</v>
      </c>
      <c r="G274" s="183">
        <f>'Пр 8 вед2020-21'!H603</f>
        <v>60</v>
      </c>
    </row>
    <row r="275" spans="1:7" s="72" customFormat="1" ht="45" x14ac:dyDescent="0.2">
      <c r="A275" s="319" t="s">
        <v>903</v>
      </c>
      <c r="B275" s="82" t="s">
        <v>142</v>
      </c>
      <c r="C275" s="82" t="s">
        <v>268</v>
      </c>
      <c r="D275" s="82" t="s">
        <v>787</v>
      </c>
      <c r="E275" s="79"/>
      <c r="F275" s="183">
        <f t="shared" ref="F275:G277" si="26">F276</f>
        <v>60</v>
      </c>
      <c r="G275" s="183">
        <f t="shared" si="26"/>
        <v>60</v>
      </c>
    </row>
    <row r="276" spans="1:7" x14ac:dyDescent="0.2">
      <c r="A276" s="78" t="s">
        <v>507</v>
      </c>
      <c r="B276" s="82" t="s">
        <v>142</v>
      </c>
      <c r="C276" s="82" t="s">
        <v>268</v>
      </c>
      <c r="D276" s="82" t="s">
        <v>787</v>
      </c>
      <c r="E276" s="79" t="s">
        <v>134</v>
      </c>
      <c r="F276" s="183">
        <f t="shared" si="26"/>
        <v>60</v>
      </c>
      <c r="G276" s="183">
        <f t="shared" si="26"/>
        <v>60</v>
      </c>
    </row>
    <row r="277" spans="1:7" ht="22.5" x14ac:dyDescent="0.2">
      <c r="A277" s="78" t="s">
        <v>135</v>
      </c>
      <c r="B277" s="82" t="s">
        <v>142</v>
      </c>
      <c r="C277" s="82" t="s">
        <v>268</v>
      </c>
      <c r="D277" s="82" t="s">
        <v>787</v>
      </c>
      <c r="E277" s="79" t="s">
        <v>136</v>
      </c>
      <c r="F277" s="183">
        <f t="shared" si="26"/>
        <v>60</v>
      </c>
      <c r="G277" s="183">
        <f t="shared" si="26"/>
        <v>60</v>
      </c>
    </row>
    <row r="278" spans="1:7" ht="23.25" customHeight="1" x14ac:dyDescent="0.2">
      <c r="A278" s="106" t="s">
        <v>681</v>
      </c>
      <c r="B278" s="82" t="s">
        <v>142</v>
      </c>
      <c r="C278" s="82" t="s">
        <v>268</v>
      </c>
      <c r="D278" s="82" t="s">
        <v>787</v>
      </c>
      <c r="E278" s="79" t="s">
        <v>138</v>
      </c>
      <c r="F278" s="183">
        <f>'Пр 8 вед2020-21'!G607</f>
        <v>60</v>
      </c>
      <c r="G278" s="183">
        <f>'Пр 8 вед2020-21'!H607</f>
        <v>60</v>
      </c>
    </row>
    <row r="279" spans="1:7" ht="21" x14ac:dyDescent="0.2">
      <c r="A279" s="93" t="s">
        <v>706</v>
      </c>
      <c r="B279" s="92" t="s">
        <v>142</v>
      </c>
      <c r="C279" s="94" t="s">
        <v>268</v>
      </c>
      <c r="D279" s="94" t="s">
        <v>379</v>
      </c>
      <c r="E279" s="92"/>
      <c r="F279" s="190">
        <f>F281+F285</f>
        <v>500</v>
      </c>
      <c r="G279" s="190">
        <f>G281+G285</f>
        <v>500</v>
      </c>
    </row>
    <row r="280" spans="1:7" x14ac:dyDescent="0.2">
      <c r="A280" s="326" t="s">
        <v>906</v>
      </c>
      <c r="B280" s="92" t="s">
        <v>142</v>
      </c>
      <c r="C280" s="94" t="s">
        <v>268</v>
      </c>
      <c r="D280" s="94" t="s">
        <v>725</v>
      </c>
      <c r="E280" s="92"/>
      <c r="F280" s="190">
        <f t="shared" ref="F280:G283" si="27">F281</f>
        <v>500</v>
      </c>
      <c r="G280" s="190">
        <f t="shared" si="27"/>
        <v>500</v>
      </c>
    </row>
    <row r="281" spans="1:7" ht="22.5" x14ac:dyDescent="0.2">
      <c r="A281" s="105" t="s">
        <v>66</v>
      </c>
      <c r="B281" s="79" t="s">
        <v>142</v>
      </c>
      <c r="C281" s="82" t="s">
        <v>268</v>
      </c>
      <c r="D281" s="82" t="s">
        <v>380</v>
      </c>
      <c r="E281" s="86"/>
      <c r="F281" s="192">
        <f t="shared" si="27"/>
        <v>500</v>
      </c>
      <c r="G281" s="192">
        <f t="shared" si="27"/>
        <v>500</v>
      </c>
    </row>
    <row r="282" spans="1:7" x14ac:dyDescent="0.2">
      <c r="A282" s="78" t="s">
        <v>507</v>
      </c>
      <c r="B282" s="79" t="s">
        <v>142</v>
      </c>
      <c r="C282" s="82" t="s">
        <v>268</v>
      </c>
      <c r="D282" s="82" t="s">
        <v>380</v>
      </c>
      <c r="E282" s="86" t="s">
        <v>134</v>
      </c>
      <c r="F282" s="192">
        <f t="shared" si="27"/>
        <v>500</v>
      </c>
      <c r="G282" s="192">
        <f t="shared" si="27"/>
        <v>500</v>
      </c>
    </row>
    <row r="283" spans="1:7" ht="22.5" x14ac:dyDescent="0.2">
      <c r="A283" s="78" t="s">
        <v>135</v>
      </c>
      <c r="B283" s="79" t="s">
        <v>142</v>
      </c>
      <c r="C283" s="82" t="s">
        <v>268</v>
      </c>
      <c r="D283" s="82" t="s">
        <v>380</v>
      </c>
      <c r="E283" s="86" t="s">
        <v>136</v>
      </c>
      <c r="F283" s="192">
        <f t="shared" si="27"/>
        <v>500</v>
      </c>
      <c r="G283" s="192">
        <f t="shared" si="27"/>
        <v>500</v>
      </c>
    </row>
    <row r="284" spans="1:7" x14ac:dyDescent="0.2">
      <c r="A284" s="106" t="s">
        <v>681</v>
      </c>
      <c r="B284" s="79" t="s">
        <v>142</v>
      </c>
      <c r="C284" s="82" t="s">
        <v>268</v>
      </c>
      <c r="D284" s="82" t="s">
        <v>380</v>
      </c>
      <c r="E284" s="86" t="s">
        <v>138</v>
      </c>
      <c r="F284" s="183">
        <f>'Пр 8 вед2020-21'!G612</f>
        <v>500</v>
      </c>
      <c r="G284" s="183">
        <f>'Пр 8 вед2020-21'!H612</f>
        <v>500</v>
      </c>
    </row>
    <row r="285" spans="1:7" x14ac:dyDescent="0.2">
      <c r="A285" s="115" t="s">
        <v>381</v>
      </c>
      <c r="B285" s="82" t="s">
        <v>142</v>
      </c>
      <c r="C285" s="82" t="s">
        <v>268</v>
      </c>
      <c r="D285" s="82" t="s">
        <v>382</v>
      </c>
      <c r="E285" s="79" t="s">
        <v>165</v>
      </c>
      <c r="F285" s="191">
        <f t="shared" ref="F285:G287" si="28">F286</f>
        <v>0</v>
      </c>
      <c r="G285" s="191">
        <f t="shared" si="28"/>
        <v>0</v>
      </c>
    </row>
    <row r="286" spans="1:7" x14ac:dyDescent="0.2">
      <c r="A286" s="78" t="s">
        <v>507</v>
      </c>
      <c r="B286" s="82" t="s">
        <v>142</v>
      </c>
      <c r="C286" s="82" t="s">
        <v>268</v>
      </c>
      <c r="D286" s="82" t="s">
        <v>382</v>
      </c>
      <c r="E286" s="79" t="s">
        <v>134</v>
      </c>
      <c r="F286" s="191">
        <f t="shared" si="28"/>
        <v>0</v>
      </c>
      <c r="G286" s="191">
        <f t="shared" si="28"/>
        <v>0</v>
      </c>
    </row>
    <row r="287" spans="1:7" s="72" customFormat="1" ht="22.5" x14ac:dyDescent="0.2">
      <c r="A287" s="78" t="s">
        <v>135</v>
      </c>
      <c r="B287" s="82" t="s">
        <v>142</v>
      </c>
      <c r="C287" s="82" t="s">
        <v>268</v>
      </c>
      <c r="D287" s="82" t="s">
        <v>382</v>
      </c>
      <c r="E287" s="79" t="s">
        <v>136</v>
      </c>
      <c r="F287" s="191">
        <f t="shared" si="28"/>
        <v>0</v>
      </c>
      <c r="G287" s="191">
        <f t="shared" si="28"/>
        <v>0</v>
      </c>
    </row>
    <row r="288" spans="1:7" s="72" customFormat="1" x14ac:dyDescent="0.2">
      <c r="A288" s="106" t="s">
        <v>681</v>
      </c>
      <c r="B288" s="82" t="s">
        <v>142</v>
      </c>
      <c r="C288" s="82" t="s">
        <v>268</v>
      </c>
      <c r="D288" s="82" t="s">
        <v>382</v>
      </c>
      <c r="E288" s="79" t="s">
        <v>138</v>
      </c>
      <c r="F288" s="183">
        <f>'Пр 8 вед2020-21'!G616</f>
        <v>0</v>
      </c>
      <c r="G288" s="183">
        <f>'Пр 8 вед2020-21'!H616</f>
        <v>0</v>
      </c>
    </row>
    <row r="289" spans="1:10" s="72" customFormat="1" ht="21" x14ac:dyDescent="0.2">
      <c r="A289" s="93" t="s">
        <v>856</v>
      </c>
      <c r="B289" s="82" t="s">
        <v>142</v>
      </c>
      <c r="C289" s="82" t="s">
        <v>268</v>
      </c>
      <c r="D289" s="82" t="s">
        <v>767</v>
      </c>
      <c r="E289" s="79"/>
      <c r="F289" s="191">
        <f t="shared" ref="F289:G291" si="29">F290</f>
        <v>290</v>
      </c>
      <c r="G289" s="191">
        <f t="shared" si="29"/>
        <v>291</v>
      </c>
    </row>
    <row r="290" spans="1:10" ht="15.75" customHeight="1" x14ac:dyDescent="0.2">
      <c r="A290" s="59" t="s">
        <v>801</v>
      </c>
      <c r="B290" s="82" t="s">
        <v>142</v>
      </c>
      <c r="C290" s="82" t="s">
        <v>268</v>
      </c>
      <c r="D290" s="82" t="s">
        <v>800</v>
      </c>
      <c r="E290" s="79"/>
      <c r="F290" s="183">
        <f t="shared" si="29"/>
        <v>290</v>
      </c>
      <c r="G290" s="183">
        <f t="shared" si="29"/>
        <v>291</v>
      </c>
    </row>
    <row r="291" spans="1:10" ht="15.75" customHeight="1" x14ac:dyDescent="0.2">
      <c r="A291" s="78" t="s">
        <v>507</v>
      </c>
      <c r="B291" s="82" t="s">
        <v>142</v>
      </c>
      <c r="C291" s="82" t="s">
        <v>268</v>
      </c>
      <c r="D291" s="82" t="s">
        <v>800</v>
      </c>
      <c r="E291" s="79" t="s">
        <v>134</v>
      </c>
      <c r="F291" s="183">
        <f t="shared" si="29"/>
        <v>290</v>
      </c>
      <c r="G291" s="183">
        <f t="shared" si="29"/>
        <v>291</v>
      </c>
    </row>
    <row r="292" spans="1:10" ht="22.5" customHeight="1" x14ac:dyDescent="0.2">
      <c r="A292" s="78" t="s">
        <v>135</v>
      </c>
      <c r="B292" s="82" t="s">
        <v>142</v>
      </c>
      <c r="C292" s="82" t="s">
        <v>268</v>
      </c>
      <c r="D292" s="82" t="s">
        <v>800</v>
      </c>
      <c r="E292" s="79" t="s">
        <v>136</v>
      </c>
      <c r="F292" s="183">
        <f>F294+F293</f>
        <v>290</v>
      </c>
      <c r="G292" s="183">
        <f>G294+G293</f>
        <v>291</v>
      </c>
    </row>
    <row r="293" spans="1:10" ht="22.5" customHeight="1" x14ac:dyDescent="0.2">
      <c r="A293" s="106" t="s">
        <v>152</v>
      </c>
      <c r="B293" s="82" t="s">
        <v>142</v>
      </c>
      <c r="C293" s="82" t="s">
        <v>268</v>
      </c>
      <c r="D293" s="82" t="s">
        <v>800</v>
      </c>
      <c r="E293" s="79">
        <v>242</v>
      </c>
      <c r="F293" s="183">
        <f>'Пр 8 вед2020-21'!G622</f>
        <v>102.8</v>
      </c>
      <c r="G293" s="183">
        <f>'Пр 8 вед2020-21'!H622</f>
        <v>103.8</v>
      </c>
    </row>
    <row r="294" spans="1:10" ht="17.25" customHeight="1" x14ac:dyDescent="0.2">
      <c r="A294" s="106" t="s">
        <v>681</v>
      </c>
      <c r="B294" s="82" t="s">
        <v>142</v>
      </c>
      <c r="C294" s="82" t="s">
        <v>268</v>
      </c>
      <c r="D294" s="82" t="s">
        <v>800</v>
      </c>
      <c r="E294" s="79" t="s">
        <v>138</v>
      </c>
      <c r="F294" s="183">
        <f>'Пр 8 вед2020-21'!G623</f>
        <v>187.2</v>
      </c>
      <c r="G294" s="183">
        <f>'Пр 8 вед2020-21'!H623</f>
        <v>187.2</v>
      </c>
    </row>
    <row r="295" spans="1:10" x14ac:dyDescent="0.2">
      <c r="A295" s="116" t="s">
        <v>384</v>
      </c>
      <c r="B295" s="94" t="s">
        <v>258</v>
      </c>
      <c r="C295" s="94"/>
      <c r="D295" s="94"/>
      <c r="E295" s="92"/>
      <c r="F295" s="181">
        <f>F302+F296</f>
        <v>3466.1</v>
      </c>
      <c r="G295" s="181">
        <f>G302+G296</f>
        <v>3497.8</v>
      </c>
      <c r="H295" s="144"/>
    </row>
    <row r="296" spans="1:10" x14ac:dyDescent="0.2">
      <c r="A296" s="116" t="s">
        <v>890</v>
      </c>
      <c r="B296" s="82" t="s">
        <v>258</v>
      </c>
      <c r="C296" s="82" t="s">
        <v>233</v>
      </c>
      <c r="D296" s="82"/>
      <c r="E296" s="92"/>
      <c r="F296" s="181">
        <f t="shared" ref="F296:G300" si="30">F297</f>
        <v>1807.9</v>
      </c>
      <c r="G296" s="181">
        <f t="shared" si="30"/>
        <v>1829.2</v>
      </c>
      <c r="H296" s="85"/>
      <c r="I296" s="85"/>
      <c r="J296" s="144"/>
    </row>
    <row r="297" spans="1:10" ht="22.5" x14ac:dyDescent="0.2">
      <c r="A297" s="105" t="s">
        <v>891</v>
      </c>
      <c r="B297" s="82" t="s">
        <v>258</v>
      </c>
      <c r="C297" s="82" t="s">
        <v>233</v>
      </c>
      <c r="D297" s="82" t="s">
        <v>892</v>
      </c>
      <c r="E297" s="92"/>
      <c r="F297" s="183">
        <f t="shared" si="30"/>
        <v>1807.9</v>
      </c>
      <c r="G297" s="183">
        <f t="shared" si="30"/>
        <v>1829.2</v>
      </c>
      <c r="H297" s="85"/>
      <c r="I297" s="85"/>
      <c r="J297" s="144"/>
    </row>
    <row r="298" spans="1:10" ht="22.5" x14ac:dyDescent="0.2">
      <c r="A298" s="105" t="s">
        <v>830</v>
      </c>
      <c r="B298" s="82" t="s">
        <v>258</v>
      </c>
      <c r="C298" s="82" t="s">
        <v>233</v>
      </c>
      <c r="D298" s="82" t="s">
        <v>773</v>
      </c>
      <c r="E298" s="92"/>
      <c r="F298" s="183">
        <f t="shared" si="30"/>
        <v>1807.9</v>
      </c>
      <c r="G298" s="183">
        <f t="shared" si="30"/>
        <v>1829.2</v>
      </c>
      <c r="H298" s="85"/>
      <c r="I298" s="85"/>
      <c r="J298" s="144"/>
    </row>
    <row r="299" spans="1:10" x14ac:dyDescent="0.2">
      <c r="A299" s="78" t="s">
        <v>507</v>
      </c>
      <c r="B299" s="82" t="s">
        <v>258</v>
      </c>
      <c r="C299" s="82" t="s">
        <v>233</v>
      </c>
      <c r="D299" s="82" t="s">
        <v>773</v>
      </c>
      <c r="E299" s="79" t="s">
        <v>134</v>
      </c>
      <c r="F299" s="183">
        <f t="shared" si="30"/>
        <v>1807.9</v>
      </c>
      <c r="G299" s="183">
        <f t="shared" si="30"/>
        <v>1829.2</v>
      </c>
      <c r="H299" s="85"/>
      <c r="I299" s="85"/>
      <c r="J299" s="144"/>
    </row>
    <row r="300" spans="1:10" ht="22.5" x14ac:dyDescent="0.2">
      <c r="A300" s="78" t="s">
        <v>135</v>
      </c>
      <c r="B300" s="82" t="s">
        <v>258</v>
      </c>
      <c r="C300" s="82" t="s">
        <v>233</v>
      </c>
      <c r="D300" s="82" t="s">
        <v>773</v>
      </c>
      <c r="E300" s="79" t="s">
        <v>136</v>
      </c>
      <c r="F300" s="183">
        <f t="shared" si="30"/>
        <v>1807.9</v>
      </c>
      <c r="G300" s="183">
        <f t="shared" si="30"/>
        <v>1829.2</v>
      </c>
      <c r="H300" s="85"/>
      <c r="I300" s="85"/>
      <c r="J300" s="144"/>
    </row>
    <row r="301" spans="1:10" x14ac:dyDescent="0.2">
      <c r="A301" s="106" t="s">
        <v>681</v>
      </c>
      <c r="B301" s="82" t="s">
        <v>258</v>
      </c>
      <c r="C301" s="82" t="s">
        <v>233</v>
      </c>
      <c r="D301" s="82" t="s">
        <v>773</v>
      </c>
      <c r="E301" s="79" t="s">
        <v>138</v>
      </c>
      <c r="F301" s="183">
        <f>'Пр 8 вед2020-21'!G630</f>
        <v>1807.9</v>
      </c>
      <c r="G301" s="183">
        <f>'Пр 8 вед2020-21'!H630</f>
        <v>1829.2</v>
      </c>
      <c r="H301" s="85"/>
      <c r="I301" s="85"/>
      <c r="J301" s="144"/>
    </row>
    <row r="302" spans="1:10" x14ac:dyDescent="0.2">
      <c r="A302" s="116" t="s">
        <v>385</v>
      </c>
      <c r="B302" s="94" t="s">
        <v>258</v>
      </c>
      <c r="C302" s="94" t="s">
        <v>169</v>
      </c>
      <c r="D302" s="94"/>
      <c r="E302" s="92"/>
      <c r="F302" s="181">
        <f>F303</f>
        <v>1658.1999999999998</v>
      </c>
      <c r="G302" s="181">
        <f>G303</f>
        <v>1668.6</v>
      </c>
    </row>
    <row r="303" spans="1:10" s="85" customFormat="1" ht="21" x14ac:dyDescent="0.2">
      <c r="A303" s="109" t="s">
        <v>907</v>
      </c>
      <c r="B303" s="94" t="s">
        <v>258</v>
      </c>
      <c r="C303" s="94" t="s">
        <v>169</v>
      </c>
      <c r="D303" s="94" t="s">
        <v>386</v>
      </c>
      <c r="E303" s="92"/>
      <c r="F303" s="181">
        <f>F304+F316+F308</f>
        <v>1658.1999999999998</v>
      </c>
      <c r="G303" s="181">
        <f>G304+G316+G308</f>
        <v>1668.6</v>
      </c>
      <c r="H303" s="52"/>
      <c r="I303" s="52"/>
    </row>
    <row r="304" spans="1:10" s="85" customFormat="1" ht="22.5" x14ac:dyDescent="0.2">
      <c r="A304" s="105" t="s">
        <v>387</v>
      </c>
      <c r="B304" s="82" t="s">
        <v>258</v>
      </c>
      <c r="C304" s="82" t="s">
        <v>169</v>
      </c>
      <c r="D304" s="82" t="s">
        <v>388</v>
      </c>
      <c r="E304" s="79"/>
      <c r="F304" s="183">
        <f t="shared" ref="F304:G306" si="31">F305</f>
        <v>575</v>
      </c>
      <c r="G304" s="183">
        <f t="shared" si="31"/>
        <v>575</v>
      </c>
      <c r="H304" s="52"/>
      <c r="I304" s="52"/>
    </row>
    <row r="305" spans="1:9" s="85" customFormat="1" x14ac:dyDescent="0.2">
      <c r="A305" s="78" t="s">
        <v>507</v>
      </c>
      <c r="B305" s="82" t="s">
        <v>258</v>
      </c>
      <c r="C305" s="82" t="s">
        <v>169</v>
      </c>
      <c r="D305" s="82" t="s">
        <v>388</v>
      </c>
      <c r="E305" s="79" t="s">
        <v>134</v>
      </c>
      <c r="F305" s="183">
        <f t="shared" si="31"/>
        <v>575</v>
      </c>
      <c r="G305" s="183">
        <f t="shared" si="31"/>
        <v>575</v>
      </c>
      <c r="H305" s="52"/>
      <c r="I305" s="52"/>
    </row>
    <row r="306" spans="1:9" s="85" customFormat="1" ht="22.5" x14ac:dyDescent="0.2">
      <c r="A306" s="78" t="s">
        <v>135</v>
      </c>
      <c r="B306" s="82" t="s">
        <v>258</v>
      </c>
      <c r="C306" s="82" t="s">
        <v>169</v>
      </c>
      <c r="D306" s="82" t="s">
        <v>388</v>
      </c>
      <c r="E306" s="79" t="s">
        <v>136</v>
      </c>
      <c r="F306" s="183">
        <f t="shared" si="31"/>
        <v>575</v>
      </c>
      <c r="G306" s="183">
        <f t="shared" si="31"/>
        <v>575</v>
      </c>
      <c r="H306" s="52"/>
      <c r="I306" s="52"/>
    </row>
    <row r="307" spans="1:9" s="85" customFormat="1" x14ac:dyDescent="0.2">
      <c r="A307" s="106" t="s">
        <v>681</v>
      </c>
      <c r="B307" s="82" t="s">
        <v>258</v>
      </c>
      <c r="C307" s="82" t="s">
        <v>169</v>
      </c>
      <c r="D307" s="82" t="s">
        <v>388</v>
      </c>
      <c r="E307" s="79" t="s">
        <v>138</v>
      </c>
      <c r="F307" s="183">
        <f>'Пр 8 вед2020-21'!G636</f>
        <v>575</v>
      </c>
      <c r="G307" s="183">
        <f>'Пр 8 вед2020-21'!H636</f>
        <v>575</v>
      </c>
      <c r="H307" s="52"/>
      <c r="I307" s="52"/>
    </row>
    <row r="308" spans="1:9" s="85" customFormat="1" ht="22.5" x14ac:dyDescent="0.2">
      <c r="A308" s="78" t="s">
        <v>389</v>
      </c>
      <c r="B308" s="82" t="s">
        <v>258</v>
      </c>
      <c r="C308" s="82" t="s">
        <v>169</v>
      </c>
      <c r="D308" s="82" t="s">
        <v>804</v>
      </c>
      <c r="E308" s="79"/>
      <c r="F308" s="183">
        <f>F309+F313</f>
        <v>911.4</v>
      </c>
      <c r="G308" s="183">
        <f>G309+G313</f>
        <v>921.8</v>
      </c>
      <c r="H308" s="52"/>
      <c r="I308" s="52"/>
    </row>
    <row r="309" spans="1:9" s="85" customFormat="1" x14ac:dyDescent="0.2">
      <c r="A309" s="78" t="s">
        <v>507</v>
      </c>
      <c r="B309" s="82" t="s">
        <v>258</v>
      </c>
      <c r="C309" s="82" t="s">
        <v>169</v>
      </c>
      <c r="D309" s="82" t="s">
        <v>390</v>
      </c>
      <c r="E309" s="79" t="s">
        <v>134</v>
      </c>
      <c r="F309" s="183">
        <f>F310</f>
        <v>30</v>
      </c>
      <c r="G309" s="183">
        <f>G310</f>
        <v>30</v>
      </c>
      <c r="H309" s="52"/>
      <c r="I309" s="52"/>
    </row>
    <row r="310" spans="1:9" s="85" customFormat="1" ht="22.5" x14ac:dyDescent="0.2">
      <c r="A310" s="78" t="s">
        <v>135</v>
      </c>
      <c r="B310" s="82" t="s">
        <v>258</v>
      </c>
      <c r="C310" s="82" t="s">
        <v>169</v>
      </c>
      <c r="D310" s="82" t="s">
        <v>390</v>
      </c>
      <c r="E310" s="79" t="s">
        <v>136</v>
      </c>
      <c r="F310" s="183">
        <f>F311</f>
        <v>30</v>
      </c>
      <c r="G310" s="183">
        <f>G311</f>
        <v>30</v>
      </c>
      <c r="H310" s="52"/>
      <c r="I310" s="52"/>
    </row>
    <row r="311" spans="1:9" s="85" customFormat="1" x14ac:dyDescent="0.2">
      <c r="A311" s="106" t="s">
        <v>681</v>
      </c>
      <c r="B311" s="82" t="s">
        <v>258</v>
      </c>
      <c r="C311" s="82" t="s">
        <v>169</v>
      </c>
      <c r="D311" s="82" t="s">
        <v>390</v>
      </c>
      <c r="E311" s="79" t="s">
        <v>138</v>
      </c>
      <c r="F311" s="183">
        <f>'Пр 8 вед2020-21'!G640</f>
        <v>30</v>
      </c>
      <c r="G311" s="183">
        <f>'Пр 8 вед2020-21'!H640</f>
        <v>30</v>
      </c>
      <c r="H311" s="52"/>
      <c r="I311" s="52"/>
    </row>
    <row r="312" spans="1:9" s="85" customFormat="1" ht="22.5" x14ac:dyDescent="0.2">
      <c r="A312" s="106" t="s">
        <v>803</v>
      </c>
      <c r="B312" s="82" t="s">
        <v>258</v>
      </c>
      <c r="C312" s="82" t="s">
        <v>169</v>
      </c>
      <c r="D312" s="82" t="s">
        <v>802</v>
      </c>
      <c r="E312" s="79"/>
      <c r="F312" s="183">
        <f t="shared" ref="F312:G314" si="32">F313</f>
        <v>881.4</v>
      </c>
      <c r="G312" s="183">
        <f t="shared" si="32"/>
        <v>891.8</v>
      </c>
      <c r="H312" s="52"/>
      <c r="I312" s="52"/>
    </row>
    <row r="313" spans="1:9" s="85" customFormat="1" x14ac:dyDescent="0.2">
      <c r="A313" s="78" t="s">
        <v>507</v>
      </c>
      <c r="B313" s="82" t="s">
        <v>258</v>
      </c>
      <c r="C313" s="82" t="s">
        <v>169</v>
      </c>
      <c r="D313" s="82" t="s">
        <v>802</v>
      </c>
      <c r="E313" s="79" t="s">
        <v>134</v>
      </c>
      <c r="F313" s="183">
        <f t="shared" si="32"/>
        <v>881.4</v>
      </c>
      <c r="G313" s="183">
        <f t="shared" si="32"/>
        <v>891.8</v>
      </c>
      <c r="H313" s="52"/>
      <c r="I313" s="52"/>
    </row>
    <row r="314" spans="1:9" s="85" customFormat="1" ht="22.5" x14ac:dyDescent="0.2">
      <c r="A314" s="78" t="s">
        <v>135</v>
      </c>
      <c r="B314" s="82" t="s">
        <v>258</v>
      </c>
      <c r="C314" s="82" t="s">
        <v>169</v>
      </c>
      <c r="D314" s="82" t="s">
        <v>802</v>
      </c>
      <c r="E314" s="79" t="s">
        <v>136</v>
      </c>
      <c r="F314" s="183">
        <f t="shared" si="32"/>
        <v>881.4</v>
      </c>
      <c r="G314" s="183">
        <f t="shared" si="32"/>
        <v>891.8</v>
      </c>
      <c r="H314" s="52"/>
      <c r="I314" s="52"/>
    </row>
    <row r="315" spans="1:9" s="85" customFormat="1" x14ac:dyDescent="0.2">
      <c r="A315" s="106" t="s">
        <v>681</v>
      </c>
      <c r="B315" s="82" t="s">
        <v>258</v>
      </c>
      <c r="C315" s="82" t="s">
        <v>169</v>
      </c>
      <c r="D315" s="82" t="s">
        <v>802</v>
      </c>
      <c r="E315" s="79" t="s">
        <v>138</v>
      </c>
      <c r="F315" s="183">
        <f>'Пр 8 вед2020-21'!G644</f>
        <v>881.4</v>
      </c>
      <c r="G315" s="183">
        <f>'Пр 8 вед2020-21'!H644</f>
        <v>891.8</v>
      </c>
      <c r="H315" s="52"/>
      <c r="I315" s="52"/>
    </row>
    <row r="316" spans="1:9" s="85" customFormat="1" ht="22.5" x14ac:dyDescent="0.2">
      <c r="A316" s="95" t="s">
        <v>391</v>
      </c>
      <c r="B316" s="99" t="s">
        <v>258</v>
      </c>
      <c r="C316" s="99" t="s">
        <v>169</v>
      </c>
      <c r="D316" s="99" t="s">
        <v>392</v>
      </c>
      <c r="E316" s="97"/>
      <c r="F316" s="182">
        <f t="shared" ref="F316:G318" si="33">F317</f>
        <v>171.8</v>
      </c>
      <c r="G316" s="182">
        <f t="shared" si="33"/>
        <v>171.8</v>
      </c>
      <c r="H316" s="52"/>
      <c r="I316" s="52"/>
    </row>
    <row r="317" spans="1:9" s="85" customFormat="1" x14ac:dyDescent="0.2">
      <c r="A317" s="78" t="s">
        <v>507</v>
      </c>
      <c r="B317" s="82" t="s">
        <v>258</v>
      </c>
      <c r="C317" s="82" t="s">
        <v>169</v>
      </c>
      <c r="D317" s="82" t="s">
        <v>392</v>
      </c>
      <c r="E317" s="79" t="s">
        <v>134</v>
      </c>
      <c r="F317" s="183">
        <f t="shared" si="33"/>
        <v>171.8</v>
      </c>
      <c r="G317" s="183">
        <f t="shared" si="33"/>
        <v>171.8</v>
      </c>
      <c r="H317" s="52"/>
      <c r="I317" s="52"/>
    </row>
    <row r="318" spans="1:9" s="85" customFormat="1" ht="22.5" x14ac:dyDescent="0.2">
      <c r="A318" s="78" t="s">
        <v>135</v>
      </c>
      <c r="B318" s="82" t="s">
        <v>258</v>
      </c>
      <c r="C318" s="82" t="s">
        <v>169</v>
      </c>
      <c r="D318" s="82" t="s">
        <v>392</v>
      </c>
      <c r="E318" s="79" t="s">
        <v>136</v>
      </c>
      <c r="F318" s="183">
        <f t="shared" si="33"/>
        <v>171.8</v>
      </c>
      <c r="G318" s="183">
        <f t="shared" si="33"/>
        <v>171.8</v>
      </c>
      <c r="H318" s="52"/>
      <c r="I318" s="52"/>
    </row>
    <row r="319" spans="1:9" x14ac:dyDescent="0.2">
      <c r="A319" s="106" t="s">
        <v>681</v>
      </c>
      <c r="B319" s="82" t="s">
        <v>258</v>
      </c>
      <c r="C319" s="82" t="s">
        <v>169</v>
      </c>
      <c r="D319" s="82" t="s">
        <v>392</v>
      </c>
      <c r="E319" s="79" t="s">
        <v>138</v>
      </c>
      <c r="F319" s="183">
        <f>'Пр 8 вед2020-21'!G648</f>
        <v>171.8</v>
      </c>
      <c r="G319" s="183">
        <f>'Пр 8 вед2020-21'!H648</f>
        <v>171.8</v>
      </c>
    </row>
    <row r="320" spans="1:9" s="85" customFormat="1" x14ac:dyDescent="0.2">
      <c r="A320" s="61" t="s">
        <v>221</v>
      </c>
      <c r="B320" s="91" t="s">
        <v>222</v>
      </c>
      <c r="C320" s="89" t="s">
        <v>163</v>
      </c>
      <c r="D320" s="89" t="s">
        <v>164</v>
      </c>
      <c r="E320" s="91" t="s">
        <v>165</v>
      </c>
      <c r="F320" s="180">
        <f>F321+F359+F403+F419+F433</f>
        <v>317073</v>
      </c>
      <c r="G320" s="180">
        <f>G321+G359+G403+G419+G433</f>
        <v>310445.09999999998</v>
      </c>
    </row>
    <row r="321" spans="1:9" s="85" customFormat="1" x14ac:dyDescent="0.2">
      <c r="A321" s="61" t="s">
        <v>223</v>
      </c>
      <c r="B321" s="91" t="s">
        <v>222</v>
      </c>
      <c r="C321" s="89" t="s">
        <v>112</v>
      </c>
      <c r="D321" s="89" t="s">
        <v>164</v>
      </c>
      <c r="E321" s="91" t="s">
        <v>165</v>
      </c>
      <c r="F321" s="180">
        <f>F322+F351</f>
        <v>81159.5</v>
      </c>
      <c r="G321" s="180">
        <f>G322+G351</f>
        <v>81701.2</v>
      </c>
      <c r="H321" s="52"/>
      <c r="I321" s="52"/>
    </row>
    <row r="322" spans="1:9" s="85" customFormat="1" ht="21" x14ac:dyDescent="0.2">
      <c r="A322" s="61" t="s">
        <v>697</v>
      </c>
      <c r="B322" s="91" t="s">
        <v>222</v>
      </c>
      <c r="C322" s="89" t="s">
        <v>112</v>
      </c>
      <c r="D322" s="89" t="s">
        <v>224</v>
      </c>
      <c r="E322" s="91"/>
      <c r="F322" s="180">
        <f>F323</f>
        <v>80948.100000000006</v>
      </c>
      <c r="G322" s="180">
        <f>G323</f>
        <v>81487.8</v>
      </c>
      <c r="H322" s="52"/>
      <c r="I322" s="52"/>
    </row>
    <row r="323" spans="1:9" s="85" customFormat="1" x14ac:dyDescent="0.2">
      <c r="A323" s="78" t="s">
        <v>225</v>
      </c>
      <c r="B323" s="67" t="s">
        <v>222</v>
      </c>
      <c r="C323" s="66" t="s">
        <v>112</v>
      </c>
      <c r="D323" s="82" t="s">
        <v>226</v>
      </c>
      <c r="E323" s="79" t="s">
        <v>165</v>
      </c>
      <c r="F323" s="183">
        <f>F340+F324</f>
        <v>80948.100000000006</v>
      </c>
      <c r="G323" s="183">
        <f>G340+G324</f>
        <v>81487.8</v>
      </c>
      <c r="H323" s="52"/>
      <c r="I323" s="52"/>
    </row>
    <row r="324" spans="1:9" s="85" customFormat="1" ht="33.75" x14ac:dyDescent="0.2">
      <c r="A324" s="319" t="s">
        <v>711</v>
      </c>
      <c r="B324" s="67" t="s">
        <v>222</v>
      </c>
      <c r="C324" s="66" t="s">
        <v>112</v>
      </c>
      <c r="D324" s="66" t="s">
        <v>227</v>
      </c>
      <c r="E324" s="67"/>
      <c r="F324" s="185">
        <f>F325+F329+F333+F336</f>
        <v>35287.4</v>
      </c>
      <c r="G324" s="185">
        <f>G325+G329+G333+G336</f>
        <v>35289.4</v>
      </c>
      <c r="H324" s="52"/>
      <c r="I324" s="52"/>
    </row>
    <row r="325" spans="1:9" s="85" customFormat="1" ht="33.75" x14ac:dyDescent="0.2">
      <c r="A325" s="78" t="s">
        <v>125</v>
      </c>
      <c r="B325" s="67" t="s">
        <v>222</v>
      </c>
      <c r="C325" s="66" t="s">
        <v>112</v>
      </c>
      <c r="D325" s="66" t="s">
        <v>227</v>
      </c>
      <c r="E325" s="67" t="s">
        <v>126</v>
      </c>
      <c r="F325" s="185">
        <f>F326</f>
        <v>4556.7</v>
      </c>
      <c r="G325" s="185">
        <f>G326</f>
        <v>4556.7</v>
      </c>
      <c r="H325" s="52"/>
      <c r="I325" s="52"/>
    </row>
    <row r="326" spans="1:9" s="85" customFormat="1" x14ac:dyDescent="0.2">
      <c r="A326" s="78" t="s">
        <v>127</v>
      </c>
      <c r="B326" s="67" t="s">
        <v>222</v>
      </c>
      <c r="C326" s="66" t="s">
        <v>112</v>
      </c>
      <c r="D326" s="66" t="s">
        <v>227</v>
      </c>
      <c r="E326" s="67">
        <v>110</v>
      </c>
      <c r="F326" s="185">
        <f>F327+F328</f>
        <v>4556.7</v>
      </c>
      <c r="G326" s="185">
        <f>G327+G328</f>
        <v>4556.7</v>
      </c>
      <c r="H326" s="52"/>
      <c r="I326" s="52"/>
    </row>
    <row r="327" spans="1:9" s="85" customFormat="1" x14ac:dyDescent="0.2">
      <c r="A327" s="78" t="s">
        <v>128</v>
      </c>
      <c r="B327" s="67" t="s">
        <v>222</v>
      </c>
      <c r="C327" s="66" t="s">
        <v>112</v>
      </c>
      <c r="D327" s="66" t="s">
        <v>227</v>
      </c>
      <c r="E327" s="67">
        <v>111</v>
      </c>
      <c r="F327" s="185">
        <f>'Пр 8 вед2020-21'!G199</f>
        <v>3500</v>
      </c>
      <c r="G327" s="185">
        <f>'Пр 8 вед2020-21'!H199</f>
        <v>3500</v>
      </c>
      <c r="H327" s="52"/>
      <c r="I327" s="52"/>
    </row>
    <row r="328" spans="1:9" s="85" customFormat="1" ht="22.5" x14ac:dyDescent="0.2">
      <c r="A328" s="105" t="s">
        <v>129</v>
      </c>
      <c r="B328" s="67" t="s">
        <v>222</v>
      </c>
      <c r="C328" s="66" t="s">
        <v>112</v>
      </c>
      <c r="D328" s="66" t="s">
        <v>227</v>
      </c>
      <c r="E328" s="67">
        <v>119</v>
      </c>
      <c r="F328" s="185">
        <f>'Пр 8 вед2020-21'!G200</f>
        <v>1056.7</v>
      </c>
      <c r="G328" s="185">
        <f>'Пр 8 вед2020-21'!H200</f>
        <v>1056.7</v>
      </c>
      <c r="H328" s="52"/>
      <c r="I328" s="52"/>
    </row>
    <row r="329" spans="1:9" s="85" customFormat="1" x14ac:dyDescent="0.2">
      <c r="A329" s="78" t="s">
        <v>507</v>
      </c>
      <c r="B329" s="67" t="s">
        <v>222</v>
      </c>
      <c r="C329" s="66" t="s">
        <v>112</v>
      </c>
      <c r="D329" s="66" t="s">
        <v>227</v>
      </c>
      <c r="E329" s="67" t="s">
        <v>134</v>
      </c>
      <c r="F329" s="185">
        <f>F330</f>
        <v>1388.8</v>
      </c>
      <c r="G329" s="185">
        <f>G330</f>
        <v>1389.8</v>
      </c>
      <c r="H329" s="52"/>
      <c r="I329" s="52"/>
    </row>
    <row r="330" spans="1:9" s="85" customFormat="1" ht="22.5" x14ac:dyDescent="0.2">
      <c r="A330" s="78" t="s">
        <v>135</v>
      </c>
      <c r="B330" s="67" t="s">
        <v>222</v>
      </c>
      <c r="C330" s="66" t="s">
        <v>112</v>
      </c>
      <c r="D330" s="66" t="s">
        <v>227</v>
      </c>
      <c r="E330" s="67" t="s">
        <v>136</v>
      </c>
      <c r="F330" s="185">
        <f>F331+F332</f>
        <v>1388.8</v>
      </c>
      <c r="G330" s="185">
        <f>G331+G332</f>
        <v>1389.8</v>
      </c>
      <c r="H330" s="52"/>
      <c r="I330" s="52"/>
    </row>
    <row r="331" spans="1:9" s="85" customFormat="1" ht="22.5" x14ac:dyDescent="0.2">
      <c r="A331" s="106" t="s">
        <v>152</v>
      </c>
      <c r="B331" s="67" t="s">
        <v>222</v>
      </c>
      <c r="C331" s="66" t="s">
        <v>112</v>
      </c>
      <c r="D331" s="66" t="s">
        <v>227</v>
      </c>
      <c r="E331" s="67">
        <v>242</v>
      </c>
      <c r="F331" s="185">
        <f>'Пр 8 вед2020-21'!G203</f>
        <v>0</v>
      </c>
      <c r="G331" s="185">
        <f>'Пр 8 вед2020-21'!H203</f>
        <v>1</v>
      </c>
      <c r="H331" s="52"/>
      <c r="I331" s="52"/>
    </row>
    <row r="332" spans="1:9" s="85" customFormat="1" x14ac:dyDescent="0.2">
      <c r="A332" s="106" t="s">
        <v>681</v>
      </c>
      <c r="B332" s="67" t="s">
        <v>222</v>
      </c>
      <c r="C332" s="66" t="s">
        <v>112</v>
      </c>
      <c r="D332" s="66" t="s">
        <v>227</v>
      </c>
      <c r="E332" s="67" t="s">
        <v>138</v>
      </c>
      <c r="F332" s="185">
        <f>'Пр 8 вед2020-21'!G204</f>
        <v>1388.8</v>
      </c>
      <c r="G332" s="185">
        <f>'Пр 8 вед2020-21'!H204</f>
        <v>1388.8</v>
      </c>
      <c r="H332" s="52"/>
      <c r="I332" s="52"/>
    </row>
    <row r="333" spans="1:9" s="85" customFormat="1" ht="22.5" x14ac:dyDescent="0.2">
      <c r="A333" s="78" t="s">
        <v>116</v>
      </c>
      <c r="B333" s="67" t="s">
        <v>222</v>
      </c>
      <c r="C333" s="66" t="s">
        <v>112</v>
      </c>
      <c r="D333" s="66" t="s">
        <v>227</v>
      </c>
      <c r="E333" s="67" t="s">
        <v>117</v>
      </c>
      <c r="F333" s="185">
        <f>F334</f>
        <v>29275.9</v>
      </c>
      <c r="G333" s="185">
        <f>G334</f>
        <v>29276.9</v>
      </c>
      <c r="H333" s="52"/>
      <c r="I333" s="52"/>
    </row>
    <row r="334" spans="1:9" s="85" customFormat="1" x14ac:dyDescent="0.2">
      <c r="A334" s="78" t="s">
        <v>118</v>
      </c>
      <c r="B334" s="67" t="s">
        <v>222</v>
      </c>
      <c r="C334" s="66" t="s">
        <v>112</v>
      </c>
      <c r="D334" s="66" t="s">
        <v>227</v>
      </c>
      <c r="E334" s="67" t="s">
        <v>119</v>
      </c>
      <c r="F334" s="185">
        <f>F335</f>
        <v>29275.9</v>
      </c>
      <c r="G334" s="185">
        <f>G335</f>
        <v>29276.9</v>
      </c>
      <c r="H334" s="52"/>
      <c r="I334" s="52"/>
    </row>
    <row r="335" spans="1:9" s="85" customFormat="1" ht="33.75" x14ac:dyDescent="0.2">
      <c r="A335" s="78" t="s">
        <v>120</v>
      </c>
      <c r="B335" s="67" t="s">
        <v>222</v>
      </c>
      <c r="C335" s="66" t="s">
        <v>112</v>
      </c>
      <c r="D335" s="66" t="s">
        <v>227</v>
      </c>
      <c r="E335" s="67" t="s">
        <v>121</v>
      </c>
      <c r="F335" s="185">
        <f>'Пр 8 вед2020-21'!G207</f>
        <v>29275.9</v>
      </c>
      <c r="G335" s="185">
        <f>'Пр 8 вед2020-21'!H207</f>
        <v>29276.9</v>
      </c>
      <c r="H335" s="52"/>
      <c r="I335" s="52"/>
    </row>
    <row r="336" spans="1:9" s="85" customFormat="1" x14ac:dyDescent="0.2">
      <c r="A336" s="69" t="s">
        <v>153</v>
      </c>
      <c r="B336" s="67" t="s">
        <v>222</v>
      </c>
      <c r="C336" s="66" t="s">
        <v>112</v>
      </c>
      <c r="D336" s="66" t="s">
        <v>227</v>
      </c>
      <c r="E336" s="67" t="s">
        <v>215</v>
      </c>
      <c r="F336" s="185">
        <f>F337</f>
        <v>66</v>
      </c>
      <c r="G336" s="185">
        <f>G337</f>
        <v>66</v>
      </c>
      <c r="H336" s="52"/>
      <c r="I336" s="52"/>
    </row>
    <row r="337" spans="1:9" s="85" customFormat="1" x14ac:dyDescent="0.2">
      <c r="A337" s="69" t="s">
        <v>154</v>
      </c>
      <c r="B337" s="67" t="s">
        <v>222</v>
      </c>
      <c r="C337" s="66" t="s">
        <v>112</v>
      </c>
      <c r="D337" s="66" t="s">
        <v>227</v>
      </c>
      <c r="E337" s="67" t="s">
        <v>155</v>
      </c>
      <c r="F337" s="185">
        <f>F338+F339</f>
        <v>66</v>
      </c>
      <c r="G337" s="185">
        <f>G338+G339</f>
        <v>66</v>
      </c>
      <c r="H337" s="52"/>
      <c r="I337" s="52"/>
    </row>
    <row r="338" spans="1:9" s="85" customFormat="1" x14ac:dyDescent="0.2">
      <c r="A338" s="73" t="s">
        <v>156</v>
      </c>
      <c r="B338" s="67" t="s">
        <v>222</v>
      </c>
      <c r="C338" s="66" t="s">
        <v>112</v>
      </c>
      <c r="D338" s="66" t="s">
        <v>227</v>
      </c>
      <c r="E338" s="67" t="s">
        <v>157</v>
      </c>
      <c r="F338" s="185">
        <f>'Пр 8 вед2020-21'!G210</f>
        <v>12</v>
      </c>
      <c r="G338" s="185">
        <f>'Пр 8 вед2020-21'!H210</f>
        <v>12</v>
      </c>
      <c r="H338" s="52"/>
      <c r="I338" s="52"/>
    </row>
    <row r="339" spans="1:9" s="85" customFormat="1" x14ac:dyDescent="0.2">
      <c r="A339" s="69" t="s">
        <v>469</v>
      </c>
      <c r="B339" s="67" t="s">
        <v>222</v>
      </c>
      <c r="C339" s="66" t="s">
        <v>112</v>
      </c>
      <c r="D339" s="66" t="s">
        <v>227</v>
      </c>
      <c r="E339" s="67">
        <v>853</v>
      </c>
      <c r="F339" s="185">
        <f>'Пр 8 вед2020-21'!G211</f>
        <v>54</v>
      </c>
      <c r="G339" s="185">
        <f>'Пр 8 вед2020-21'!H211</f>
        <v>54</v>
      </c>
      <c r="H339" s="52"/>
      <c r="I339" s="52"/>
    </row>
    <row r="340" spans="1:9" s="85" customFormat="1" ht="38.25" customHeight="1" x14ac:dyDescent="0.2">
      <c r="A340" s="319" t="s">
        <v>711</v>
      </c>
      <c r="B340" s="67" t="s">
        <v>222</v>
      </c>
      <c r="C340" s="66" t="s">
        <v>112</v>
      </c>
      <c r="D340" s="66" t="s">
        <v>228</v>
      </c>
      <c r="E340" s="79" t="s">
        <v>165</v>
      </c>
      <c r="F340" s="183">
        <f>F341+F345+F348</f>
        <v>45660.7</v>
      </c>
      <c r="G340" s="183">
        <f>G341+G345+G348</f>
        <v>46198.400000000001</v>
      </c>
      <c r="H340" s="52"/>
      <c r="I340" s="52"/>
    </row>
    <row r="341" spans="1:9" s="85" customFormat="1" ht="33.75" x14ac:dyDescent="0.2">
      <c r="A341" s="78" t="s">
        <v>125</v>
      </c>
      <c r="B341" s="67" t="s">
        <v>222</v>
      </c>
      <c r="C341" s="66" t="s">
        <v>112</v>
      </c>
      <c r="D341" s="66" t="s">
        <v>228</v>
      </c>
      <c r="E341" s="67" t="s">
        <v>126</v>
      </c>
      <c r="F341" s="185">
        <f>F342</f>
        <v>6510</v>
      </c>
      <c r="G341" s="185">
        <f>G342</f>
        <v>6510</v>
      </c>
      <c r="H341" s="52"/>
      <c r="I341" s="52"/>
    </row>
    <row r="342" spans="1:9" s="85" customFormat="1" x14ac:dyDescent="0.2">
      <c r="A342" s="78" t="s">
        <v>127</v>
      </c>
      <c r="B342" s="67" t="s">
        <v>222</v>
      </c>
      <c r="C342" s="66" t="s">
        <v>112</v>
      </c>
      <c r="D342" s="66" t="s">
        <v>228</v>
      </c>
      <c r="E342" s="67">
        <v>110</v>
      </c>
      <c r="F342" s="185">
        <f>F343+F344</f>
        <v>6510</v>
      </c>
      <c r="G342" s="185">
        <f>G343+G344</f>
        <v>6510</v>
      </c>
      <c r="H342" s="52"/>
      <c r="I342" s="52"/>
    </row>
    <row r="343" spans="1:9" s="85" customFormat="1" x14ac:dyDescent="0.2">
      <c r="A343" s="78" t="s">
        <v>128</v>
      </c>
      <c r="B343" s="67" t="s">
        <v>222</v>
      </c>
      <c r="C343" s="66" t="s">
        <v>112</v>
      </c>
      <c r="D343" s="66" t="s">
        <v>228</v>
      </c>
      <c r="E343" s="67">
        <v>111</v>
      </c>
      <c r="F343" s="185">
        <f>'Пр 8 вед2020-21'!G215</f>
        <v>5000</v>
      </c>
      <c r="G343" s="185">
        <f>'Пр 8 вед2020-21'!H215</f>
        <v>5000</v>
      </c>
      <c r="H343" s="52"/>
      <c r="I343" s="52"/>
    </row>
    <row r="344" spans="1:9" s="85" customFormat="1" ht="22.5" x14ac:dyDescent="0.2">
      <c r="A344" s="105" t="s">
        <v>129</v>
      </c>
      <c r="B344" s="67" t="s">
        <v>222</v>
      </c>
      <c r="C344" s="66" t="s">
        <v>112</v>
      </c>
      <c r="D344" s="66" t="s">
        <v>228</v>
      </c>
      <c r="E344" s="67">
        <v>119</v>
      </c>
      <c r="F344" s="185">
        <f>'Пр 8 вед2020-21'!G216</f>
        <v>1510</v>
      </c>
      <c r="G344" s="185">
        <f>'Пр 8 вед2020-21'!H216</f>
        <v>1510</v>
      </c>
      <c r="H344" s="52"/>
      <c r="I344" s="52"/>
    </row>
    <row r="345" spans="1:9" s="85" customFormat="1" x14ac:dyDescent="0.2">
      <c r="A345" s="78" t="s">
        <v>507</v>
      </c>
      <c r="B345" s="67" t="s">
        <v>222</v>
      </c>
      <c r="C345" s="66" t="s">
        <v>112</v>
      </c>
      <c r="D345" s="66" t="s">
        <v>228</v>
      </c>
      <c r="E345" s="67" t="s">
        <v>134</v>
      </c>
      <c r="F345" s="185">
        <f>F346</f>
        <v>51</v>
      </c>
      <c r="G345" s="185">
        <f>G346</f>
        <v>51</v>
      </c>
      <c r="H345" s="52"/>
      <c r="I345" s="52"/>
    </row>
    <row r="346" spans="1:9" s="85" customFormat="1" ht="22.5" x14ac:dyDescent="0.2">
      <c r="A346" s="78" t="s">
        <v>135</v>
      </c>
      <c r="B346" s="67" t="s">
        <v>222</v>
      </c>
      <c r="C346" s="66" t="s">
        <v>112</v>
      </c>
      <c r="D346" s="66" t="s">
        <v>228</v>
      </c>
      <c r="E346" s="67" t="s">
        <v>136</v>
      </c>
      <c r="F346" s="185">
        <f>+F347</f>
        <v>51</v>
      </c>
      <c r="G346" s="185">
        <f>+G347</f>
        <v>51</v>
      </c>
      <c r="H346" s="52"/>
      <c r="I346" s="52"/>
    </row>
    <row r="347" spans="1:9" s="85" customFormat="1" x14ac:dyDescent="0.2">
      <c r="A347" s="106" t="s">
        <v>681</v>
      </c>
      <c r="B347" s="67" t="s">
        <v>222</v>
      </c>
      <c r="C347" s="66" t="s">
        <v>112</v>
      </c>
      <c r="D347" s="66" t="s">
        <v>228</v>
      </c>
      <c r="E347" s="67" t="s">
        <v>138</v>
      </c>
      <c r="F347" s="185">
        <f>'Пр 8 вед2020-21'!G219</f>
        <v>51</v>
      </c>
      <c r="G347" s="185">
        <f>'Пр 8 вед2020-21'!H219</f>
        <v>51</v>
      </c>
      <c r="H347" s="52"/>
      <c r="I347" s="52"/>
    </row>
    <row r="348" spans="1:9" s="85" customFormat="1" ht="22.5" x14ac:dyDescent="0.2">
      <c r="A348" s="78" t="s">
        <v>116</v>
      </c>
      <c r="B348" s="67" t="s">
        <v>222</v>
      </c>
      <c r="C348" s="66" t="s">
        <v>112</v>
      </c>
      <c r="D348" s="66" t="s">
        <v>228</v>
      </c>
      <c r="E348" s="67" t="s">
        <v>117</v>
      </c>
      <c r="F348" s="185">
        <f>F349</f>
        <v>39099.699999999997</v>
      </c>
      <c r="G348" s="185">
        <f>G349</f>
        <v>39637.4</v>
      </c>
      <c r="H348" s="52"/>
      <c r="I348" s="52"/>
    </row>
    <row r="349" spans="1:9" s="85" customFormat="1" x14ac:dyDescent="0.2">
      <c r="A349" s="78" t="s">
        <v>118</v>
      </c>
      <c r="B349" s="67" t="s">
        <v>222</v>
      </c>
      <c r="C349" s="66" t="s">
        <v>112</v>
      </c>
      <c r="D349" s="66" t="s">
        <v>228</v>
      </c>
      <c r="E349" s="67" t="s">
        <v>119</v>
      </c>
      <c r="F349" s="185">
        <f>F350</f>
        <v>39099.699999999997</v>
      </c>
      <c r="G349" s="185">
        <f>G350</f>
        <v>39637.4</v>
      </c>
      <c r="H349" s="52"/>
      <c r="I349" s="52"/>
    </row>
    <row r="350" spans="1:9" s="85" customFormat="1" ht="33.75" x14ac:dyDescent="0.2">
      <c r="A350" s="78" t="s">
        <v>120</v>
      </c>
      <c r="B350" s="67" t="s">
        <v>222</v>
      </c>
      <c r="C350" s="66" t="s">
        <v>112</v>
      </c>
      <c r="D350" s="66" t="s">
        <v>228</v>
      </c>
      <c r="E350" s="67" t="s">
        <v>121</v>
      </c>
      <c r="F350" s="185">
        <f>'Пр 8 вед2020-21'!G222</f>
        <v>39099.699999999997</v>
      </c>
      <c r="G350" s="185">
        <f>'Пр 8 вед2020-21'!H222</f>
        <v>39637.4</v>
      </c>
      <c r="H350" s="52"/>
      <c r="I350" s="52"/>
    </row>
    <row r="351" spans="1:9" s="85" customFormat="1" ht="33.75" x14ac:dyDescent="0.2">
      <c r="A351" s="65" t="s">
        <v>229</v>
      </c>
      <c r="B351" s="67" t="s">
        <v>222</v>
      </c>
      <c r="C351" s="66" t="s">
        <v>112</v>
      </c>
      <c r="D351" s="66" t="s">
        <v>230</v>
      </c>
      <c r="E351" s="67"/>
      <c r="F351" s="185">
        <f>F352</f>
        <v>211.4</v>
      </c>
      <c r="G351" s="185">
        <f>G352</f>
        <v>213.4</v>
      </c>
      <c r="H351" s="52"/>
      <c r="I351" s="52"/>
    </row>
    <row r="352" spans="1:9" s="85" customFormat="1" ht="33.75" x14ac:dyDescent="0.2">
      <c r="A352" s="80" t="s">
        <v>519</v>
      </c>
      <c r="B352" s="67" t="s">
        <v>222</v>
      </c>
      <c r="C352" s="66" t="s">
        <v>112</v>
      </c>
      <c r="D352" s="66" t="s">
        <v>231</v>
      </c>
      <c r="E352" s="67"/>
      <c r="F352" s="185">
        <f>F353+F356</f>
        <v>211.4</v>
      </c>
      <c r="G352" s="185">
        <f>G353+G356</f>
        <v>213.4</v>
      </c>
      <c r="H352" s="52"/>
      <c r="I352" s="52"/>
    </row>
    <row r="353" spans="1:7" ht="33.75" x14ac:dyDescent="0.2">
      <c r="A353" s="78" t="s">
        <v>125</v>
      </c>
      <c r="B353" s="67" t="s">
        <v>222</v>
      </c>
      <c r="C353" s="66" t="s">
        <v>112</v>
      </c>
      <c r="D353" s="66" t="s">
        <v>231</v>
      </c>
      <c r="E353" s="67">
        <v>100</v>
      </c>
      <c r="F353" s="185">
        <f>F355</f>
        <v>30.4</v>
      </c>
      <c r="G353" s="185">
        <f>G355</f>
        <v>31.4</v>
      </c>
    </row>
    <row r="354" spans="1:7" x14ac:dyDescent="0.2">
      <c r="A354" s="78" t="s">
        <v>127</v>
      </c>
      <c r="B354" s="67" t="s">
        <v>222</v>
      </c>
      <c r="C354" s="66" t="s">
        <v>112</v>
      </c>
      <c r="D354" s="66" t="s">
        <v>231</v>
      </c>
      <c r="E354" s="67">
        <v>110</v>
      </c>
      <c r="F354" s="185">
        <f>F355</f>
        <v>30.4</v>
      </c>
      <c r="G354" s="185">
        <f>G355</f>
        <v>31.4</v>
      </c>
    </row>
    <row r="355" spans="1:7" x14ac:dyDescent="0.2">
      <c r="A355" s="106" t="s">
        <v>470</v>
      </c>
      <c r="B355" s="67" t="s">
        <v>222</v>
      </c>
      <c r="C355" s="66" t="s">
        <v>112</v>
      </c>
      <c r="D355" s="66" t="s">
        <v>231</v>
      </c>
      <c r="E355" s="67">
        <v>112</v>
      </c>
      <c r="F355" s="185">
        <f>'Пр 8 вед2020-21'!G227</f>
        <v>30.4</v>
      </c>
      <c r="G355" s="185">
        <f>'Пр 8 вед2020-21'!H227</f>
        <v>31.4</v>
      </c>
    </row>
    <row r="356" spans="1:7" ht="22.5" x14ac:dyDescent="0.2">
      <c r="A356" s="78" t="s">
        <v>116</v>
      </c>
      <c r="B356" s="67" t="s">
        <v>222</v>
      </c>
      <c r="C356" s="66" t="s">
        <v>112</v>
      </c>
      <c r="D356" s="66" t="s">
        <v>231</v>
      </c>
      <c r="E356" s="67">
        <v>600</v>
      </c>
      <c r="F356" s="185">
        <f>F357</f>
        <v>181</v>
      </c>
      <c r="G356" s="185">
        <f>G357</f>
        <v>182</v>
      </c>
    </row>
    <row r="357" spans="1:7" x14ac:dyDescent="0.2">
      <c r="A357" s="78" t="s">
        <v>118</v>
      </c>
      <c r="B357" s="67" t="s">
        <v>222</v>
      </c>
      <c r="C357" s="66" t="s">
        <v>112</v>
      </c>
      <c r="D357" s="66" t="s">
        <v>231</v>
      </c>
      <c r="E357" s="67">
        <v>610</v>
      </c>
      <c r="F357" s="185">
        <f>F358</f>
        <v>181</v>
      </c>
      <c r="G357" s="185">
        <f>G358</f>
        <v>182</v>
      </c>
    </row>
    <row r="358" spans="1:7" ht="33.75" x14ac:dyDescent="0.2">
      <c r="A358" s="78" t="s">
        <v>120</v>
      </c>
      <c r="B358" s="67" t="s">
        <v>222</v>
      </c>
      <c r="C358" s="66" t="s">
        <v>112</v>
      </c>
      <c r="D358" s="66" t="s">
        <v>231</v>
      </c>
      <c r="E358" s="67">
        <v>611</v>
      </c>
      <c r="F358" s="185">
        <f>'Пр 8 вед2020-21'!G230</f>
        <v>181</v>
      </c>
      <c r="G358" s="185">
        <f>'Пр 8 вед2020-21'!H230</f>
        <v>182</v>
      </c>
    </row>
    <row r="359" spans="1:7" x14ac:dyDescent="0.2">
      <c r="A359" s="61" t="s">
        <v>232</v>
      </c>
      <c r="B359" s="91" t="s">
        <v>222</v>
      </c>
      <c r="C359" s="89" t="s">
        <v>233</v>
      </c>
      <c r="D359" s="89" t="s">
        <v>164</v>
      </c>
      <c r="E359" s="91" t="s">
        <v>165</v>
      </c>
      <c r="F359" s="180">
        <f>F360+F389+F399</f>
        <v>188156.79999999999</v>
      </c>
      <c r="G359" s="180">
        <f>G360+G389+G399</f>
        <v>190206.09999999998</v>
      </c>
    </row>
    <row r="360" spans="1:7" x14ac:dyDescent="0.2">
      <c r="A360" s="93" t="s">
        <v>234</v>
      </c>
      <c r="B360" s="91" t="s">
        <v>222</v>
      </c>
      <c r="C360" s="89" t="s">
        <v>233</v>
      </c>
      <c r="D360" s="89" t="s">
        <v>235</v>
      </c>
      <c r="E360" s="92" t="s">
        <v>165</v>
      </c>
      <c r="F360" s="181">
        <f>F376+F361</f>
        <v>185259.49999999997</v>
      </c>
      <c r="G360" s="181">
        <f>G376+G361</f>
        <v>187273.59999999998</v>
      </c>
    </row>
    <row r="361" spans="1:7" x14ac:dyDescent="0.2">
      <c r="A361" s="322" t="s">
        <v>894</v>
      </c>
      <c r="B361" s="67" t="s">
        <v>222</v>
      </c>
      <c r="C361" s="66" t="s">
        <v>233</v>
      </c>
      <c r="D361" s="66" t="s">
        <v>893</v>
      </c>
      <c r="E361" s="79"/>
      <c r="F361" s="183">
        <f>F362+F366+F371</f>
        <v>14389.4</v>
      </c>
      <c r="G361" s="183">
        <f>G362+G366+G371</f>
        <v>14391.4</v>
      </c>
    </row>
    <row r="362" spans="1:7" x14ac:dyDescent="0.2">
      <c r="A362" s="78" t="s">
        <v>507</v>
      </c>
      <c r="B362" s="67" t="s">
        <v>222</v>
      </c>
      <c r="C362" s="66" t="s">
        <v>233</v>
      </c>
      <c r="D362" s="66" t="s">
        <v>893</v>
      </c>
      <c r="E362" s="67" t="s">
        <v>134</v>
      </c>
      <c r="F362" s="185">
        <f>SUM(F363)</f>
        <v>1993.1</v>
      </c>
      <c r="G362" s="185">
        <f>SUM(G363)</f>
        <v>1994.1</v>
      </c>
    </row>
    <row r="363" spans="1:7" ht="22.5" x14ac:dyDescent="0.2">
      <c r="A363" s="78" t="s">
        <v>135</v>
      </c>
      <c r="B363" s="67" t="s">
        <v>222</v>
      </c>
      <c r="C363" s="66" t="s">
        <v>233</v>
      </c>
      <c r="D363" s="66" t="s">
        <v>893</v>
      </c>
      <c r="E363" s="67" t="s">
        <v>136</v>
      </c>
      <c r="F363" s="185">
        <f>F364+F365</f>
        <v>1993.1</v>
      </c>
      <c r="G363" s="185">
        <f>G364+G365</f>
        <v>1994.1</v>
      </c>
    </row>
    <row r="364" spans="1:7" ht="22.5" x14ac:dyDescent="0.2">
      <c r="A364" s="106" t="s">
        <v>152</v>
      </c>
      <c r="B364" s="67" t="s">
        <v>222</v>
      </c>
      <c r="C364" s="66" t="s">
        <v>233</v>
      </c>
      <c r="D364" s="66" t="s">
        <v>893</v>
      </c>
      <c r="E364" s="67">
        <v>242</v>
      </c>
      <c r="F364" s="185">
        <f>'Пр 8 вед2020-21'!G236</f>
        <v>0</v>
      </c>
      <c r="G364" s="185">
        <f>'Пр 8 вед2020-21'!H236</f>
        <v>0</v>
      </c>
    </row>
    <row r="365" spans="1:7" x14ac:dyDescent="0.2">
      <c r="A365" s="106" t="s">
        <v>681</v>
      </c>
      <c r="B365" s="67" t="s">
        <v>222</v>
      </c>
      <c r="C365" s="66" t="s">
        <v>233</v>
      </c>
      <c r="D365" s="66" t="s">
        <v>893</v>
      </c>
      <c r="E365" s="67" t="s">
        <v>138</v>
      </c>
      <c r="F365" s="185">
        <f>'Пр 8 вед2020-21'!G237</f>
        <v>1993.1</v>
      </c>
      <c r="G365" s="185">
        <f>'Пр 8 вед2020-21'!H237</f>
        <v>1994.1</v>
      </c>
    </row>
    <row r="366" spans="1:7" ht="22.5" x14ac:dyDescent="0.2">
      <c r="A366" s="78" t="s">
        <v>116</v>
      </c>
      <c r="B366" s="67" t="s">
        <v>222</v>
      </c>
      <c r="C366" s="66" t="s">
        <v>233</v>
      </c>
      <c r="D366" s="66" t="s">
        <v>893</v>
      </c>
      <c r="E366" s="67">
        <v>600</v>
      </c>
      <c r="F366" s="185">
        <f>F367+F369</f>
        <v>12338.3</v>
      </c>
      <c r="G366" s="185">
        <f>G367+G369</f>
        <v>12339.3</v>
      </c>
    </row>
    <row r="367" spans="1:7" s="81" customFormat="1" ht="12.75" customHeight="1" x14ac:dyDescent="0.2">
      <c r="A367" s="78" t="s">
        <v>118</v>
      </c>
      <c r="B367" s="67" t="s">
        <v>222</v>
      </c>
      <c r="C367" s="66" t="s">
        <v>233</v>
      </c>
      <c r="D367" s="66" t="s">
        <v>893</v>
      </c>
      <c r="E367" s="67">
        <v>610</v>
      </c>
      <c r="F367" s="185">
        <f>F368</f>
        <v>11110.8</v>
      </c>
      <c r="G367" s="185">
        <f>G368</f>
        <v>11111.8</v>
      </c>
    </row>
    <row r="368" spans="1:7" s="81" customFormat="1" ht="33" customHeight="1" x14ac:dyDescent="0.2">
      <c r="A368" s="78" t="s">
        <v>120</v>
      </c>
      <c r="B368" s="67" t="s">
        <v>222</v>
      </c>
      <c r="C368" s="66" t="s">
        <v>233</v>
      </c>
      <c r="D368" s="66" t="s">
        <v>893</v>
      </c>
      <c r="E368" s="67">
        <v>611</v>
      </c>
      <c r="F368" s="185">
        <f>'Пр 8 вед2020-21'!G240</f>
        <v>11110.8</v>
      </c>
      <c r="G368" s="185">
        <f>'Пр 8 вед2020-21'!H240</f>
        <v>11111.8</v>
      </c>
    </row>
    <row r="369" spans="1:9" s="85" customFormat="1" x14ac:dyDescent="0.2">
      <c r="A369" s="65" t="s">
        <v>393</v>
      </c>
      <c r="B369" s="67" t="s">
        <v>222</v>
      </c>
      <c r="C369" s="66" t="s">
        <v>233</v>
      </c>
      <c r="D369" s="66" t="s">
        <v>893</v>
      </c>
      <c r="E369" s="67">
        <v>620</v>
      </c>
      <c r="F369" s="185">
        <f>F370</f>
        <v>1227.5</v>
      </c>
      <c r="G369" s="185">
        <f>G370</f>
        <v>1227.5</v>
      </c>
      <c r="H369" s="52"/>
      <c r="I369" s="52"/>
    </row>
    <row r="370" spans="1:9" s="85" customFormat="1" ht="33.75" x14ac:dyDescent="0.2">
      <c r="A370" s="65" t="s">
        <v>394</v>
      </c>
      <c r="B370" s="67" t="s">
        <v>222</v>
      </c>
      <c r="C370" s="66" t="s">
        <v>233</v>
      </c>
      <c r="D370" s="66" t="s">
        <v>893</v>
      </c>
      <c r="E370" s="67">
        <v>621</v>
      </c>
      <c r="F370" s="185">
        <f>'Пр 8 вед2020-21'!G242</f>
        <v>1227.5</v>
      </c>
      <c r="G370" s="185">
        <f>'Пр 8 вед2020-21'!H242</f>
        <v>1227.5</v>
      </c>
      <c r="H370" s="52"/>
      <c r="I370" s="52"/>
    </row>
    <row r="371" spans="1:9" s="85" customFormat="1" x14ac:dyDescent="0.2">
      <c r="A371" s="69" t="s">
        <v>153</v>
      </c>
      <c r="B371" s="67" t="s">
        <v>222</v>
      </c>
      <c r="C371" s="66" t="s">
        <v>233</v>
      </c>
      <c r="D371" s="66" t="s">
        <v>893</v>
      </c>
      <c r="E371" s="67" t="s">
        <v>215</v>
      </c>
      <c r="F371" s="185">
        <f>SUM(F372)</f>
        <v>58</v>
      </c>
      <c r="G371" s="185">
        <f>SUM(G372)</f>
        <v>58</v>
      </c>
      <c r="H371" s="52"/>
      <c r="I371" s="52"/>
    </row>
    <row r="372" spans="1:9" s="85" customFormat="1" x14ac:dyDescent="0.2">
      <c r="A372" s="69" t="s">
        <v>154</v>
      </c>
      <c r="B372" s="67" t="s">
        <v>222</v>
      </c>
      <c r="C372" s="66" t="s">
        <v>233</v>
      </c>
      <c r="D372" s="66" t="s">
        <v>893</v>
      </c>
      <c r="E372" s="67" t="s">
        <v>155</v>
      </c>
      <c r="F372" s="185">
        <f>SUM(F373:F374)</f>
        <v>58</v>
      </c>
      <c r="G372" s="185">
        <f>SUM(G373:G374)</f>
        <v>58</v>
      </c>
      <c r="H372" s="52"/>
      <c r="I372" s="52"/>
    </row>
    <row r="373" spans="1:9" s="85" customFormat="1" x14ac:dyDescent="0.2">
      <c r="A373" s="73" t="s">
        <v>156</v>
      </c>
      <c r="B373" s="67" t="s">
        <v>222</v>
      </c>
      <c r="C373" s="66" t="s">
        <v>233</v>
      </c>
      <c r="D373" s="66" t="s">
        <v>893</v>
      </c>
      <c r="E373" s="67" t="s">
        <v>157</v>
      </c>
      <c r="F373" s="185">
        <f>'Пр 8 вед2020-21'!G245</f>
        <v>23</v>
      </c>
      <c r="G373" s="185">
        <f>'Пр 8 вед2020-21'!H245</f>
        <v>23</v>
      </c>
      <c r="H373" s="52"/>
      <c r="I373" s="52"/>
    </row>
    <row r="374" spans="1:9" s="85" customFormat="1" x14ac:dyDescent="0.2">
      <c r="A374" s="69" t="s">
        <v>469</v>
      </c>
      <c r="B374" s="67" t="s">
        <v>222</v>
      </c>
      <c r="C374" s="66" t="s">
        <v>233</v>
      </c>
      <c r="D374" s="66" t="s">
        <v>893</v>
      </c>
      <c r="E374" s="67">
        <v>853</v>
      </c>
      <c r="F374" s="185">
        <f>'Пр 8 вед2020-21'!G246</f>
        <v>35</v>
      </c>
      <c r="G374" s="185">
        <f>'Пр 8 вед2020-21'!H246</f>
        <v>35</v>
      </c>
      <c r="H374" s="52"/>
      <c r="I374" s="52"/>
    </row>
    <row r="375" spans="1:9" s="85" customFormat="1" ht="45.75" customHeight="1" x14ac:dyDescent="0.2">
      <c r="A375" s="65" t="s">
        <v>72</v>
      </c>
      <c r="B375" s="67" t="s">
        <v>222</v>
      </c>
      <c r="C375" s="66" t="s">
        <v>233</v>
      </c>
      <c r="D375" s="66" t="s">
        <v>895</v>
      </c>
      <c r="E375" s="67"/>
      <c r="F375" s="185">
        <f>F376</f>
        <v>170870.09999999998</v>
      </c>
      <c r="G375" s="185">
        <f>G376</f>
        <v>172882.19999999998</v>
      </c>
      <c r="H375" s="52"/>
      <c r="I375" s="52"/>
    </row>
    <row r="376" spans="1:9" s="85" customFormat="1" x14ac:dyDescent="0.2">
      <c r="A376" s="65" t="s">
        <v>511</v>
      </c>
      <c r="B376" s="67" t="s">
        <v>222</v>
      </c>
      <c r="C376" s="66" t="s">
        <v>233</v>
      </c>
      <c r="D376" s="66" t="s">
        <v>895</v>
      </c>
      <c r="E376" s="67" t="s">
        <v>165</v>
      </c>
      <c r="F376" s="185">
        <f>F377+F381+F384</f>
        <v>170870.09999999998</v>
      </c>
      <c r="G376" s="185">
        <f>G377+G381+G384</f>
        <v>172882.19999999998</v>
      </c>
      <c r="H376" s="52"/>
      <c r="I376" s="52"/>
    </row>
    <row r="377" spans="1:9" s="85" customFormat="1" ht="33.75" x14ac:dyDescent="0.2">
      <c r="A377" s="78" t="s">
        <v>125</v>
      </c>
      <c r="B377" s="67" t="s">
        <v>222</v>
      </c>
      <c r="C377" s="66" t="s">
        <v>233</v>
      </c>
      <c r="D377" s="66" t="s">
        <v>895</v>
      </c>
      <c r="E377" s="67" t="s">
        <v>126</v>
      </c>
      <c r="F377" s="185">
        <f>F378</f>
        <v>13671</v>
      </c>
      <c r="G377" s="185">
        <f>G378</f>
        <v>13671</v>
      </c>
      <c r="H377" s="52"/>
      <c r="I377" s="52"/>
    </row>
    <row r="378" spans="1:9" s="85" customFormat="1" x14ac:dyDescent="0.2">
      <c r="A378" s="78" t="s">
        <v>127</v>
      </c>
      <c r="B378" s="67" t="s">
        <v>222</v>
      </c>
      <c r="C378" s="66" t="s">
        <v>233</v>
      </c>
      <c r="D378" s="66" t="s">
        <v>895</v>
      </c>
      <c r="E378" s="67">
        <v>110</v>
      </c>
      <c r="F378" s="185">
        <f>F379+F380</f>
        <v>13671</v>
      </c>
      <c r="G378" s="185">
        <f>G379+G380</f>
        <v>13671</v>
      </c>
      <c r="H378" s="52"/>
      <c r="I378" s="52"/>
    </row>
    <row r="379" spans="1:9" s="85" customFormat="1" x14ac:dyDescent="0.2">
      <c r="A379" s="78" t="s">
        <v>128</v>
      </c>
      <c r="B379" s="67" t="s">
        <v>222</v>
      </c>
      <c r="C379" s="66" t="s">
        <v>233</v>
      </c>
      <c r="D379" s="66" t="s">
        <v>895</v>
      </c>
      <c r="E379" s="67">
        <v>111</v>
      </c>
      <c r="F379" s="185">
        <f>'Пр 8 вед2020-21'!G251</f>
        <v>10500</v>
      </c>
      <c r="G379" s="185">
        <f>'Пр 8 вед2020-21'!H251</f>
        <v>10500</v>
      </c>
      <c r="H379" s="52"/>
      <c r="I379" s="52"/>
    </row>
    <row r="380" spans="1:9" s="85" customFormat="1" ht="22.5" x14ac:dyDescent="0.2">
      <c r="A380" s="105" t="s">
        <v>129</v>
      </c>
      <c r="B380" s="67" t="s">
        <v>222</v>
      </c>
      <c r="C380" s="66" t="s">
        <v>233</v>
      </c>
      <c r="D380" s="66" t="s">
        <v>895</v>
      </c>
      <c r="E380" s="67">
        <v>119</v>
      </c>
      <c r="F380" s="185">
        <f>'Пр 8 вед2020-21'!G252</f>
        <v>3171</v>
      </c>
      <c r="G380" s="185">
        <f>'Пр 8 вед2020-21'!H252</f>
        <v>3171</v>
      </c>
      <c r="H380" s="52"/>
      <c r="I380" s="52"/>
    </row>
    <row r="381" spans="1:9" s="85" customFormat="1" x14ac:dyDescent="0.2">
      <c r="A381" s="78" t="s">
        <v>507</v>
      </c>
      <c r="B381" s="67" t="s">
        <v>222</v>
      </c>
      <c r="C381" s="66" t="s">
        <v>233</v>
      </c>
      <c r="D381" s="66" t="s">
        <v>895</v>
      </c>
      <c r="E381" s="67" t="s">
        <v>134</v>
      </c>
      <c r="F381" s="185">
        <f>SUM(F382)</f>
        <v>53.8</v>
      </c>
      <c r="G381" s="185">
        <f>SUM(G382)</f>
        <v>54.8</v>
      </c>
      <c r="H381" s="52"/>
      <c r="I381" s="52"/>
    </row>
    <row r="382" spans="1:9" s="85" customFormat="1" ht="22.5" x14ac:dyDescent="0.2">
      <c r="A382" s="78" t="s">
        <v>135</v>
      </c>
      <c r="B382" s="67" t="s">
        <v>222</v>
      </c>
      <c r="C382" s="66" t="s">
        <v>233</v>
      </c>
      <c r="D382" s="66" t="s">
        <v>895</v>
      </c>
      <c r="E382" s="67" t="s">
        <v>136</v>
      </c>
      <c r="F382" s="185">
        <f>SUM(F383)</f>
        <v>53.8</v>
      </c>
      <c r="G382" s="185">
        <f>SUM(G383)</f>
        <v>54.8</v>
      </c>
      <c r="H382" s="52"/>
      <c r="I382" s="52"/>
    </row>
    <row r="383" spans="1:9" s="85" customFormat="1" x14ac:dyDescent="0.2">
      <c r="A383" s="106" t="s">
        <v>681</v>
      </c>
      <c r="B383" s="67" t="s">
        <v>222</v>
      </c>
      <c r="C383" s="66" t="s">
        <v>233</v>
      </c>
      <c r="D383" s="66" t="s">
        <v>895</v>
      </c>
      <c r="E383" s="67" t="s">
        <v>138</v>
      </c>
      <c r="F383" s="185">
        <f>'Пр 8 вед2020-21'!G255</f>
        <v>53.8</v>
      </c>
      <c r="G383" s="185">
        <f>'Пр 8 вед2020-21'!H255</f>
        <v>54.8</v>
      </c>
      <c r="H383" s="52"/>
      <c r="I383" s="52"/>
    </row>
    <row r="384" spans="1:9" s="85" customFormat="1" ht="22.5" x14ac:dyDescent="0.2">
      <c r="A384" s="78" t="s">
        <v>116</v>
      </c>
      <c r="B384" s="67" t="s">
        <v>222</v>
      </c>
      <c r="C384" s="67" t="s">
        <v>233</v>
      </c>
      <c r="D384" s="66" t="s">
        <v>895</v>
      </c>
      <c r="E384" s="67" t="s">
        <v>117</v>
      </c>
      <c r="F384" s="185">
        <f>F385+F387</f>
        <v>157145.29999999999</v>
      </c>
      <c r="G384" s="185">
        <f>G385+G387</f>
        <v>159156.4</v>
      </c>
      <c r="H384" s="52"/>
      <c r="I384" s="52"/>
    </row>
    <row r="385" spans="1:7" x14ac:dyDescent="0.2">
      <c r="A385" s="78" t="s">
        <v>118</v>
      </c>
      <c r="B385" s="67" t="s">
        <v>222</v>
      </c>
      <c r="C385" s="67" t="s">
        <v>233</v>
      </c>
      <c r="D385" s="66" t="s">
        <v>895</v>
      </c>
      <c r="E385" s="67" t="s">
        <v>119</v>
      </c>
      <c r="F385" s="185">
        <f>F386</f>
        <v>134794.29999999999</v>
      </c>
      <c r="G385" s="185">
        <f>G386</f>
        <v>136804.4</v>
      </c>
    </row>
    <row r="386" spans="1:7" ht="33.75" x14ac:dyDescent="0.2">
      <c r="A386" s="78" t="s">
        <v>120</v>
      </c>
      <c r="B386" s="67" t="s">
        <v>222</v>
      </c>
      <c r="C386" s="67" t="s">
        <v>233</v>
      </c>
      <c r="D386" s="66" t="s">
        <v>895</v>
      </c>
      <c r="E386" s="67" t="s">
        <v>121</v>
      </c>
      <c r="F386" s="185">
        <f>'Пр 8 вед2020-21'!G258</f>
        <v>134794.29999999999</v>
      </c>
      <c r="G386" s="185">
        <f>'Пр 8 вед2020-21'!H258</f>
        <v>136804.4</v>
      </c>
    </row>
    <row r="387" spans="1:7" x14ac:dyDescent="0.2">
      <c r="A387" s="65" t="s">
        <v>393</v>
      </c>
      <c r="B387" s="67" t="s">
        <v>222</v>
      </c>
      <c r="C387" s="67" t="s">
        <v>233</v>
      </c>
      <c r="D387" s="66" t="s">
        <v>895</v>
      </c>
      <c r="E387" s="67">
        <v>620</v>
      </c>
      <c r="F387" s="185">
        <f>F388</f>
        <v>22351</v>
      </c>
      <c r="G387" s="185">
        <f>G388</f>
        <v>22352</v>
      </c>
    </row>
    <row r="388" spans="1:7" ht="33.75" x14ac:dyDescent="0.2">
      <c r="A388" s="65" t="s">
        <v>394</v>
      </c>
      <c r="B388" s="67" t="s">
        <v>222</v>
      </c>
      <c r="C388" s="67" t="s">
        <v>233</v>
      </c>
      <c r="D388" s="66" t="s">
        <v>895</v>
      </c>
      <c r="E388" s="67">
        <v>621</v>
      </c>
      <c r="F388" s="185">
        <f>'Пр 8 вед2020-21'!G260</f>
        <v>22351</v>
      </c>
      <c r="G388" s="185">
        <f>'Пр 8 вед2020-21'!H260</f>
        <v>22352</v>
      </c>
    </row>
    <row r="389" spans="1:7" ht="33.75" x14ac:dyDescent="0.2">
      <c r="A389" s="145" t="s">
        <v>471</v>
      </c>
      <c r="B389" s="98" t="s">
        <v>222</v>
      </c>
      <c r="C389" s="98" t="s">
        <v>233</v>
      </c>
      <c r="D389" s="96" t="s">
        <v>230</v>
      </c>
      <c r="E389" s="98"/>
      <c r="F389" s="187">
        <f>F390</f>
        <v>826.09999999999991</v>
      </c>
      <c r="G389" s="187">
        <f>G390</f>
        <v>836.9</v>
      </c>
    </row>
    <row r="390" spans="1:7" ht="33.75" x14ac:dyDescent="0.2">
      <c r="A390" s="80" t="s">
        <v>81</v>
      </c>
      <c r="B390" s="67" t="s">
        <v>222</v>
      </c>
      <c r="C390" s="67" t="s">
        <v>233</v>
      </c>
      <c r="D390" s="66" t="s">
        <v>231</v>
      </c>
      <c r="E390" s="67"/>
      <c r="F390" s="185">
        <f>F391+F394</f>
        <v>826.09999999999991</v>
      </c>
      <c r="G390" s="185">
        <f>G391+G394</f>
        <v>836.9</v>
      </c>
    </row>
    <row r="391" spans="1:7" ht="33.75" x14ac:dyDescent="0.2">
      <c r="A391" s="78" t="s">
        <v>125</v>
      </c>
      <c r="B391" s="67" t="s">
        <v>222</v>
      </c>
      <c r="C391" s="67" t="s">
        <v>233</v>
      </c>
      <c r="D391" s="66" t="s">
        <v>231</v>
      </c>
      <c r="E391" s="67">
        <v>100</v>
      </c>
      <c r="F391" s="185">
        <f>F392</f>
        <v>20.3</v>
      </c>
      <c r="G391" s="185">
        <f>G392</f>
        <v>21.3</v>
      </c>
    </row>
    <row r="392" spans="1:7" x14ac:dyDescent="0.2">
      <c r="A392" s="78" t="s">
        <v>127</v>
      </c>
      <c r="B392" s="67" t="s">
        <v>222</v>
      </c>
      <c r="C392" s="67" t="s">
        <v>233</v>
      </c>
      <c r="D392" s="66" t="s">
        <v>231</v>
      </c>
      <c r="E392" s="67">
        <v>110</v>
      </c>
      <c r="F392" s="185">
        <f>F393</f>
        <v>20.3</v>
      </c>
      <c r="G392" s="185">
        <f>G393</f>
        <v>21.3</v>
      </c>
    </row>
    <row r="393" spans="1:7" x14ac:dyDescent="0.2">
      <c r="A393" s="106" t="s">
        <v>470</v>
      </c>
      <c r="B393" s="67" t="s">
        <v>222</v>
      </c>
      <c r="C393" s="67" t="s">
        <v>233</v>
      </c>
      <c r="D393" s="66" t="s">
        <v>231</v>
      </c>
      <c r="E393" s="67">
        <v>112</v>
      </c>
      <c r="F393" s="185">
        <f>'Пр 8 вед2020-21'!G265</f>
        <v>20.3</v>
      </c>
      <c r="G393" s="185">
        <f>'Пр 8 вед2020-21'!H265</f>
        <v>21.3</v>
      </c>
    </row>
    <row r="394" spans="1:7" ht="22.5" x14ac:dyDescent="0.2">
      <c r="A394" s="78" t="s">
        <v>116</v>
      </c>
      <c r="B394" s="67" t="s">
        <v>222</v>
      </c>
      <c r="C394" s="67" t="s">
        <v>233</v>
      </c>
      <c r="D394" s="66" t="s">
        <v>231</v>
      </c>
      <c r="E394" s="67">
        <v>600</v>
      </c>
      <c r="F394" s="185">
        <f>F395+F397</f>
        <v>805.8</v>
      </c>
      <c r="G394" s="185">
        <f>G395+G397</f>
        <v>815.6</v>
      </c>
    </row>
    <row r="395" spans="1:7" x14ac:dyDescent="0.2">
      <c r="A395" s="78" t="s">
        <v>118</v>
      </c>
      <c r="B395" s="67" t="s">
        <v>222</v>
      </c>
      <c r="C395" s="67" t="s">
        <v>233</v>
      </c>
      <c r="D395" s="66" t="s">
        <v>231</v>
      </c>
      <c r="E395" s="67">
        <v>610</v>
      </c>
      <c r="F395" s="185">
        <f>F396</f>
        <v>718.3</v>
      </c>
      <c r="G395" s="185">
        <f>G396</f>
        <v>727.1</v>
      </c>
    </row>
    <row r="396" spans="1:7" ht="33.75" x14ac:dyDescent="0.2">
      <c r="A396" s="78" t="s">
        <v>120</v>
      </c>
      <c r="B396" s="67" t="s">
        <v>222</v>
      </c>
      <c r="C396" s="67" t="s">
        <v>233</v>
      </c>
      <c r="D396" s="66" t="s">
        <v>231</v>
      </c>
      <c r="E396" s="67">
        <v>611</v>
      </c>
      <c r="F396" s="185">
        <f>'Пр 8 вед2020-21'!G268</f>
        <v>718.3</v>
      </c>
      <c r="G396" s="185">
        <f>'Пр 8 вед2020-21'!H268</f>
        <v>727.1</v>
      </c>
    </row>
    <row r="397" spans="1:7" x14ac:dyDescent="0.2">
      <c r="A397" s="65" t="s">
        <v>393</v>
      </c>
      <c r="B397" s="67" t="s">
        <v>222</v>
      </c>
      <c r="C397" s="67" t="s">
        <v>233</v>
      </c>
      <c r="D397" s="66" t="s">
        <v>231</v>
      </c>
      <c r="E397" s="67">
        <v>620</v>
      </c>
      <c r="F397" s="185">
        <f>F398</f>
        <v>87.5</v>
      </c>
      <c r="G397" s="185">
        <f>G398</f>
        <v>88.5</v>
      </c>
    </row>
    <row r="398" spans="1:7" ht="33.75" x14ac:dyDescent="0.2">
      <c r="A398" s="65" t="s">
        <v>394</v>
      </c>
      <c r="B398" s="67" t="s">
        <v>222</v>
      </c>
      <c r="C398" s="67" t="s">
        <v>233</v>
      </c>
      <c r="D398" s="66" t="s">
        <v>231</v>
      </c>
      <c r="E398" s="67">
        <v>621</v>
      </c>
      <c r="F398" s="185">
        <f>'Пр 8 вед2020-21'!G270</f>
        <v>87.5</v>
      </c>
      <c r="G398" s="185">
        <f>'Пр 8 вед2020-21'!H270</f>
        <v>88.5</v>
      </c>
    </row>
    <row r="399" spans="1:7" ht="22.5" x14ac:dyDescent="0.2">
      <c r="A399" s="65" t="s">
        <v>521</v>
      </c>
      <c r="B399" s="67" t="s">
        <v>222</v>
      </c>
      <c r="C399" s="67" t="s">
        <v>233</v>
      </c>
      <c r="D399" s="66" t="s">
        <v>717</v>
      </c>
      <c r="E399" s="67" t="s">
        <v>165</v>
      </c>
      <c r="F399" s="185">
        <f t="shared" ref="F399:G401" si="34">F400</f>
        <v>2071.1999999999998</v>
      </c>
      <c r="G399" s="185">
        <f t="shared" si="34"/>
        <v>2095.6</v>
      </c>
    </row>
    <row r="400" spans="1:7" ht="22.5" x14ac:dyDescent="0.2">
      <c r="A400" s="78" t="s">
        <v>135</v>
      </c>
      <c r="B400" s="67" t="s">
        <v>222</v>
      </c>
      <c r="C400" s="67" t="s">
        <v>233</v>
      </c>
      <c r="D400" s="66" t="s">
        <v>717</v>
      </c>
      <c r="E400" s="67">
        <v>200</v>
      </c>
      <c r="F400" s="185">
        <f t="shared" si="34"/>
        <v>2071.1999999999998</v>
      </c>
      <c r="G400" s="185">
        <f t="shared" si="34"/>
        <v>2095.6</v>
      </c>
    </row>
    <row r="401" spans="1:11" s="85" customFormat="1" ht="22.5" x14ac:dyDescent="0.2">
      <c r="A401" s="106" t="s">
        <v>152</v>
      </c>
      <c r="B401" s="67" t="s">
        <v>222</v>
      </c>
      <c r="C401" s="67" t="s">
        <v>233</v>
      </c>
      <c r="D401" s="66" t="s">
        <v>717</v>
      </c>
      <c r="E401" s="67">
        <v>240</v>
      </c>
      <c r="F401" s="185">
        <f t="shared" si="34"/>
        <v>2071.1999999999998</v>
      </c>
      <c r="G401" s="185">
        <f t="shared" si="34"/>
        <v>2095.6</v>
      </c>
      <c r="H401" s="52"/>
      <c r="I401" s="52"/>
    </row>
    <row r="402" spans="1:11" s="85" customFormat="1" x14ac:dyDescent="0.2">
      <c r="A402" s="106" t="s">
        <v>681</v>
      </c>
      <c r="B402" s="67" t="s">
        <v>222</v>
      </c>
      <c r="C402" s="67" t="s">
        <v>233</v>
      </c>
      <c r="D402" s="66" t="s">
        <v>717</v>
      </c>
      <c r="E402" s="67">
        <v>244</v>
      </c>
      <c r="F402" s="185">
        <f>'Пр 8 вед2020-21'!G274</f>
        <v>2071.1999999999998</v>
      </c>
      <c r="G402" s="185">
        <f>'Пр 8 вед2020-21'!H274</f>
        <v>2095.6</v>
      </c>
      <c r="H402" s="52"/>
      <c r="I402" s="52"/>
    </row>
    <row r="403" spans="1:11" ht="14.25" customHeight="1" x14ac:dyDescent="0.2">
      <c r="A403" s="107" t="s">
        <v>396</v>
      </c>
      <c r="B403" s="92" t="s">
        <v>222</v>
      </c>
      <c r="C403" s="94" t="s">
        <v>169</v>
      </c>
      <c r="D403" s="94"/>
      <c r="E403" s="92"/>
      <c r="F403" s="181">
        <f>F405+F410+F418</f>
        <v>32883.699999999997</v>
      </c>
      <c r="G403" s="181">
        <f>G405+G410+G418</f>
        <v>23642.799999999999</v>
      </c>
    </row>
    <row r="404" spans="1:11" ht="27" customHeight="1" x14ac:dyDescent="0.2">
      <c r="A404" s="327" t="s">
        <v>710</v>
      </c>
      <c r="B404" s="92" t="s">
        <v>222</v>
      </c>
      <c r="C404" s="94" t="s">
        <v>169</v>
      </c>
      <c r="D404" s="94" t="s">
        <v>224</v>
      </c>
      <c r="E404" s="92" t="s">
        <v>31</v>
      </c>
      <c r="F404" s="181">
        <f>F405+F410</f>
        <v>32399.199999999997</v>
      </c>
      <c r="G404" s="181">
        <f>G405+G410</f>
        <v>23152.6</v>
      </c>
    </row>
    <row r="405" spans="1:11" s="85" customFormat="1" ht="14.25" customHeight="1" x14ac:dyDescent="0.2">
      <c r="A405" s="95" t="s">
        <v>397</v>
      </c>
      <c r="B405" s="97" t="s">
        <v>222</v>
      </c>
      <c r="C405" s="99" t="s">
        <v>169</v>
      </c>
      <c r="D405" s="99" t="s">
        <v>398</v>
      </c>
      <c r="E405" s="97" t="s">
        <v>165</v>
      </c>
      <c r="F405" s="182">
        <f t="shared" ref="F405:G408" si="35">F406</f>
        <v>32177.599999999999</v>
      </c>
      <c r="G405" s="182">
        <f t="shared" si="35"/>
        <v>22929</v>
      </c>
      <c r="H405" s="52"/>
      <c r="I405" s="52"/>
      <c r="J405" s="52"/>
      <c r="K405" s="52"/>
    </row>
    <row r="406" spans="1:11" s="85" customFormat="1" ht="23.25" customHeight="1" x14ac:dyDescent="0.2">
      <c r="A406" s="319" t="s">
        <v>712</v>
      </c>
      <c r="B406" s="79" t="s">
        <v>222</v>
      </c>
      <c r="C406" s="82" t="s">
        <v>169</v>
      </c>
      <c r="D406" s="82" t="s">
        <v>399</v>
      </c>
      <c r="E406" s="79" t="s">
        <v>165</v>
      </c>
      <c r="F406" s="183">
        <f t="shared" si="35"/>
        <v>32177.599999999999</v>
      </c>
      <c r="G406" s="183">
        <f t="shared" si="35"/>
        <v>22929</v>
      </c>
      <c r="H406" s="52"/>
      <c r="I406" s="52"/>
      <c r="J406" s="52"/>
      <c r="K406" s="52"/>
    </row>
    <row r="407" spans="1:11" s="85" customFormat="1" ht="24.75" customHeight="1" x14ac:dyDescent="0.2">
      <c r="A407" s="78" t="s">
        <v>116</v>
      </c>
      <c r="B407" s="79" t="s">
        <v>222</v>
      </c>
      <c r="C407" s="82" t="s">
        <v>169</v>
      </c>
      <c r="D407" s="82" t="s">
        <v>399</v>
      </c>
      <c r="E407" s="79">
        <v>600</v>
      </c>
      <c r="F407" s="183">
        <f t="shared" si="35"/>
        <v>32177.599999999999</v>
      </c>
      <c r="G407" s="183">
        <f t="shared" si="35"/>
        <v>22929</v>
      </c>
      <c r="H407" s="52"/>
      <c r="I407" s="52"/>
      <c r="J407" s="52"/>
      <c r="K407" s="52"/>
    </row>
    <row r="408" spans="1:11" s="85" customFormat="1" ht="14.25" customHeight="1" x14ac:dyDescent="0.2">
      <c r="A408" s="78" t="s">
        <v>118</v>
      </c>
      <c r="B408" s="79" t="s">
        <v>222</v>
      </c>
      <c r="C408" s="82" t="s">
        <v>169</v>
      </c>
      <c r="D408" s="82" t="s">
        <v>399</v>
      </c>
      <c r="E408" s="79">
        <v>610</v>
      </c>
      <c r="F408" s="183">
        <f t="shared" si="35"/>
        <v>32177.599999999999</v>
      </c>
      <c r="G408" s="183">
        <f t="shared" si="35"/>
        <v>22929</v>
      </c>
      <c r="H408" s="52"/>
      <c r="I408" s="52"/>
      <c r="J408" s="52"/>
      <c r="K408" s="52"/>
    </row>
    <row r="409" spans="1:11" s="85" customFormat="1" ht="33" customHeight="1" x14ac:dyDescent="0.2">
      <c r="A409" s="78" t="s">
        <v>120</v>
      </c>
      <c r="B409" s="79" t="s">
        <v>222</v>
      </c>
      <c r="C409" s="82" t="s">
        <v>169</v>
      </c>
      <c r="D409" s="82" t="s">
        <v>399</v>
      </c>
      <c r="E409" s="79">
        <v>611</v>
      </c>
      <c r="F409" s="183">
        <f>'Пр 8 вед2020-21'!G279+'Пр 8 вед2020-21'!G23</f>
        <v>32177.599999999999</v>
      </c>
      <c r="G409" s="183">
        <f>'Пр 8 вед2020-21'!H279+'Пр 8 вед2020-21'!H23</f>
        <v>22929</v>
      </c>
      <c r="H409" s="52"/>
      <c r="I409" s="52"/>
      <c r="J409" s="52"/>
      <c r="K409" s="52"/>
    </row>
    <row r="410" spans="1:11" s="85" customFormat="1" ht="39.75" customHeight="1" x14ac:dyDescent="0.2">
      <c r="A410" s="78" t="s">
        <v>229</v>
      </c>
      <c r="B410" s="79" t="s">
        <v>222</v>
      </c>
      <c r="C410" s="82" t="s">
        <v>169</v>
      </c>
      <c r="D410" s="82" t="s">
        <v>230</v>
      </c>
      <c r="E410" s="79"/>
      <c r="F410" s="183">
        <f>F411</f>
        <v>221.60000000000002</v>
      </c>
      <c r="G410" s="183">
        <f>G411</f>
        <v>223.60000000000002</v>
      </c>
      <c r="H410" s="52"/>
      <c r="I410" s="52"/>
      <c r="J410" s="52"/>
      <c r="K410" s="52"/>
    </row>
    <row r="411" spans="1:11" s="85" customFormat="1" ht="32.25" customHeight="1" x14ac:dyDescent="0.2">
      <c r="A411" s="279" t="s">
        <v>519</v>
      </c>
      <c r="B411" s="79" t="s">
        <v>222</v>
      </c>
      <c r="C411" s="82" t="s">
        <v>169</v>
      </c>
      <c r="D411" s="82" t="s">
        <v>231</v>
      </c>
      <c r="E411" s="79"/>
      <c r="F411" s="183">
        <f>F412</f>
        <v>221.60000000000002</v>
      </c>
      <c r="G411" s="183">
        <f>G412</f>
        <v>223.60000000000002</v>
      </c>
      <c r="H411" s="52"/>
      <c r="I411" s="52"/>
      <c r="J411" s="52"/>
      <c r="K411" s="52"/>
    </row>
    <row r="412" spans="1:11" s="85" customFormat="1" ht="21" customHeight="1" x14ac:dyDescent="0.2">
      <c r="A412" s="78" t="s">
        <v>116</v>
      </c>
      <c r="B412" s="79" t="s">
        <v>222</v>
      </c>
      <c r="C412" s="82" t="s">
        <v>169</v>
      </c>
      <c r="D412" s="82" t="s">
        <v>231</v>
      </c>
      <c r="E412" s="79">
        <v>600</v>
      </c>
      <c r="F412" s="183">
        <f>F414</f>
        <v>221.60000000000002</v>
      </c>
      <c r="G412" s="183">
        <f>G414</f>
        <v>223.60000000000002</v>
      </c>
      <c r="H412" s="52"/>
      <c r="I412" s="52"/>
      <c r="J412" s="52"/>
      <c r="K412" s="52"/>
    </row>
    <row r="413" spans="1:11" s="85" customFormat="1" ht="17.25" customHeight="1" x14ac:dyDescent="0.2">
      <c r="A413" s="78" t="s">
        <v>118</v>
      </c>
      <c r="B413" s="79" t="s">
        <v>222</v>
      </c>
      <c r="C413" s="82" t="s">
        <v>169</v>
      </c>
      <c r="D413" s="82" t="s">
        <v>231</v>
      </c>
      <c r="E413" s="79">
        <v>610</v>
      </c>
      <c r="F413" s="183">
        <f>F414</f>
        <v>221.60000000000002</v>
      </c>
      <c r="G413" s="183">
        <f>G414</f>
        <v>223.60000000000002</v>
      </c>
      <c r="H413" s="52"/>
      <c r="I413" s="52"/>
      <c r="J413" s="52"/>
      <c r="K413" s="52"/>
    </row>
    <row r="414" spans="1:11" s="85" customFormat="1" ht="28.5" customHeight="1" x14ac:dyDescent="0.2">
      <c r="A414" s="78" t="s">
        <v>120</v>
      </c>
      <c r="B414" s="79" t="s">
        <v>222</v>
      </c>
      <c r="C414" s="82" t="s">
        <v>169</v>
      </c>
      <c r="D414" s="82" t="s">
        <v>231</v>
      </c>
      <c r="E414" s="79">
        <v>611</v>
      </c>
      <c r="F414" s="183">
        <f>'Пр 8 вед2020-21'!G28+'Пр 8 вед2020-21'!G288</f>
        <v>221.60000000000002</v>
      </c>
      <c r="G414" s="183">
        <f>'Пр 8 вед2020-21'!H28+'Пр 8 вед2020-21'!H288</f>
        <v>223.60000000000002</v>
      </c>
      <c r="H414" s="52"/>
      <c r="I414" s="52"/>
      <c r="J414" s="52"/>
      <c r="K414" s="52"/>
    </row>
    <row r="415" spans="1:11" s="85" customFormat="1" ht="25.5" customHeight="1" x14ac:dyDescent="0.2">
      <c r="A415" s="78" t="s">
        <v>712</v>
      </c>
      <c r="B415" s="79" t="s">
        <v>222</v>
      </c>
      <c r="C415" s="82" t="s">
        <v>169</v>
      </c>
      <c r="D415" s="82" t="s">
        <v>778</v>
      </c>
      <c r="E415" s="79" t="s">
        <v>165</v>
      </c>
      <c r="F415" s="185">
        <f t="shared" ref="F415:G417" si="36">F416</f>
        <v>484.5</v>
      </c>
      <c r="G415" s="185">
        <f t="shared" si="36"/>
        <v>490.2</v>
      </c>
      <c r="H415" s="52"/>
      <c r="I415" s="52"/>
      <c r="J415" s="52"/>
      <c r="K415" s="52"/>
    </row>
    <row r="416" spans="1:11" s="85" customFormat="1" ht="22.5" x14ac:dyDescent="0.2">
      <c r="A416" s="78" t="s">
        <v>116</v>
      </c>
      <c r="B416" s="79" t="s">
        <v>222</v>
      </c>
      <c r="C416" s="82" t="s">
        <v>169</v>
      </c>
      <c r="D416" s="82" t="s">
        <v>779</v>
      </c>
      <c r="E416" s="79">
        <v>600</v>
      </c>
      <c r="F416" s="185">
        <f t="shared" si="36"/>
        <v>484.5</v>
      </c>
      <c r="G416" s="185">
        <f t="shared" si="36"/>
        <v>490.2</v>
      </c>
      <c r="H416" s="52"/>
      <c r="I416" s="52"/>
      <c r="J416" s="52"/>
      <c r="K416" s="52"/>
    </row>
    <row r="417" spans="1:11" s="85" customFormat="1" x14ac:dyDescent="0.2">
      <c r="A417" s="78" t="s">
        <v>118</v>
      </c>
      <c r="B417" s="79" t="s">
        <v>222</v>
      </c>
      <c r="C417" s="82" t="s">
        <v>169</v>
      </c>
      <c r="D417" s="82" t="s">
        <v>779</v>
      </c>
      <c r="E417" s="79">
        <v>610</v>
      </c>
      <c r="F417" s="185">
        <f t="shared" si="36"/>
        <v>484.5</v>
      </c>
      <c r="G417" s="185">
        <f t="shared" si="36"/>
        <v>490.2</v>
      </c>
      <c r="H417" s="52"/>
      <c r="I417" s="52"/>
      <c r="J417" s="52"/>
      <c r="K417" s="52"/>
    </row>
    <row r="418" spans="1:11" s="85" customFormat="1" ht="33.75" x14ac:dyDescent="0.2">
      <c r="A418" s="78" t="s">
        <v>120</v>
      </c>
      <c r="B418" s="79" t="s">
        <v>222</v>
      </c>
      <c r="C418" s="82" t="s">
        <v>169</v>
      </c>
      <c r="D418" s="82" t="s">
        <v>779</v>
      </c>
      <c r="E418" s="79">
        <v>611</v>
      </c>
      <c r="F418" s="185">
        <f>'Пр 8 вед2020-21'!G283</f>
        <v>484.5</v>
      </c>
      <c r="G418" s="185">
        <f>'Пр 8 вед2020-21'!H283</f>
        <v>490.2</v>
      </c>
      <c r="H418" s="52"/>
      <c r="I418" s="52"/>
      <c r="J418" s="52"/>
      <c r="K418" s="52"/>
    </row>
    <row r="419" spans="1:11" s="85" customFormat="1" x14ac:dyDescent="0.2">
      <c r="A419" s="93" t="s">
        <v>440</v>
      </c>
      <c r="B419" s="89" t="s">
        <v>222</v>
      </c>
      <c r="C419" s="89" t="s">
        <v>222</v>
      </c>
      <c r="D419" s="89"/>
      <c r="E419" s="91"/>
      <c r="F419" s="180">
        <f>F420+F428</f>
        <v>2322.9</v>
      </c>
      <c r="G419" s="180">
        <f>G420+G428</f>
        <v>2340.1999999999998</v>
      </c>
      <c r="H419" s="52"/>
      <c r="I419" s="52"/>
      <c r="J419" s="52"/>
      <c r="K419" s="52"/>
    </row>
    <row r="420" spans="1:11" s="85" customFormat="1" x14ac:dyDescent="0.2">
      <c r="A420" s="78" t="s">
        <v>442</v>
      </c>
      <c r="B420" s="67" t="s">
        <v>222</v>
      </c>
      <c r="C420" s="67" t="s">
        <v>222</v>
      </c>
      <c r="D420" s="66" t="s">
        <v>443</v>
      </c>
      <c r="E420" s="67" t="s">
        <v>165</v>
      </c>
      <c r="F420" s="185">
        <f>F421</f>
        <v>2242.9</v>
      </c>
      <c r="G420" s="185">
        <f>G421</f>
        <v>2260.1999999999998</v>
      </c>
      <c r="H420" s="52"/>
      <c r="I420" s="52"/>
      <c r="J420" s="52"/>
      <c r="K420" s="52"/>
    </row>
    <row r="421" spans="1:11" x14ac:dyDescent="0.2">
      <c r="A421" s="78" t="s">
        <v>444</v>
      </c>
      <c r="B421" s="67" t="s">
        <v>222</v>
      </c>
      <c r="C421" s="66" t="s">
        <v>222</v>
      </c>
      <c r="D421" s="66" t="s">
        <v>445</v>
      </c>
      <c r="E421" s="67"/>
      <c r="F421" s="185">
        <f>F423</f>
        <v>2242.9</v>
      </c>
      <c r="G421" s="185">
        <f>G423</f>
        <v>2260.1999999999998</v>
      </c>
    </row>
    <row r="422" spans="1:11" x14ac:dyDescent="0.2">
      <c r="A422" s="78" t="s">
        <v>520</v>
      </c>
      <c r="B422" s="67" t="s">
        <v>222</v>
      </c>
      <c r="C422" s="66" t="s">
        <v>222</v>
      </c>
      <c r="D422" s="66" t="s">
        <v>446</v>
      </c>
      <c r="E422" s="67"/>
      <c r="F422" s="185">
        <f>F423</f>
        <v>2242.9</v>
      </c>
      <c r="G422" s="185">
        <f>G423</f>
        <v>2260.1999999999998</v>
      </c>
    </row>
    <row r="423" spans="1:11" ht="22.5" x14ac:dyDescent="0.2">
      <c r="A423" s="78" t="s">
        <v>116</v>
      </c>
      <c r="B423" s="67" t="s">
        <v>222</v>
      </c>
      <c r="C423" s="66" t="s">
        <v>222</v>
      </c>
      <c r="D423" s="66" t="s">
        <v>446</v>
      </c>
      <c r="E423" s="67">
        <v>600</v>
      </c>
      <c r="F423" s="185">
        <f>F424+F426</f>
        <v>2242.9</v>
      </c>
      <c r="G423" s="185">
        <f>G424+G426</f>
        <v>2260.1999999999998</v>
      </c>
    </row>
    <row r="424" spans="1:11" x14ac:dyDescent="0.2">
      <c r="A424" s="78" t="s">
        <v>118</v>
      </c>
      <c r="B424" s="67" t="s">
        <v>222</v>
      </c>
      <c r="C424" s="66" t="s">
        <v>222</v>
      </c>
      <c r="D424" s="66" t="s">
        <v>446</v>
      </c>
      <c r="E424" s="67">
        <v>610</v>
      </c>
      <c r="F424" s="185">
        <f>F425</f>
        <v>2005.9</v>
      </c>
      <c r="G424" s="185">
        <f>G425</f>
        <v>2023.2</v>
      </c>
    </row>
    <row r="425" spans="1:11" ht="33.75" x14ac:dyDescent="0.2">
      <c r="A425" s="78" t="s">
        <v>120</v>
      </c>
      <c r="B425" s="67" t="s">
        <v>222</v>
      </c>
      <c r="C425" s="66" t="s">
        <v>222</v>
      </c>
      <c r="D425" s="66" t="s">
        <v>446</v>
      </c>
      <c r="E425" s="67">
        <v>611</v>
      </c>
      <c r="F425" s="185">
        <f>'Пр 8 вед2020-21'!G295</f>
        <v>2005.9</v>
      </c>
      <c r="G425" s="185">
        <f>'Пр 8 вед2020-21'!H295</f>
        <v>2023.2</v>
      </c>
    </row>
    <row r="426" spans="1:11" x14ac:dyDescent="0.2">
      <c r="A426" s="65" t="s">
        <v>393</v>
      </c>
      <c r="B426" s="67" t="s">
        <v>222</v>
      </c>
      <c r="C426" s="66" t="s">
        <v>222</v>
      </c>
      <c r="D426" s="66" t="s">
        <v>446</v>
      </c>
      <c r="E426" s="67">
        <v>620</v>
      </c>
      <c r="F426" s="185">
        <f>F427</f>
        <v>237</v>
      </c>
      <c r="G426" s="185">
        <f>G427</f>
        <v>237</v>
      </c>
    </row>
    <row r="427" spans="1:11" ht="33.75" x14ac:dyDescent="0.2">
      <c r="A427" s="65" t="s">
        <v>394</v>
      </c>
      <c r="B427" s="67" t="s">
        <v>222</v>
      </c>
      <c r="C427" s="66" t="s">
        <v>222</v>
      </c>
      <c r="D427" s="66" t="s">
        <v>446</v>
      </c>
      <c r="E427" s="67">
        <v>621</v>
      </c>
      <c r="F427" s="185">
        <f>'Пр 8 вед2020-21'!G297</f>
        <v>237</v>
      </c>
      <c r="G427" s="185">
        <f>'Пр 8 вед2020-21'!H297</f>
        <v>237</v>
      </c>
    </row>
    <row r="428" spans="1:11" ht="31.5" x14ac:dyDescent="0.2">
      <c r="A428" s="93" t="s">
        <v>726</v>
      </c>
      <c r="B428" s="89" t="s">
        <v>222</v>
      </c>
      <c r="C428" s="89" t="s">
        <v>222</v>
      </c>
      <c r="D428" s="89" t="s">
        <v>400</v>
      </c>
      <c r="E428" s="91"/>
      <c r="F428" s="180">
        <f t="shared" ref="F428:G431" si="37">F429</f>
        <v>80</v>
      </c>
      <c r="G428" s="180">
        <f t="shared" si="37"/>
        <v>80</v>
      </c>
    </row>
    <row r="429" spans="1:11" ht="22.5" x14ac:dyDescent="0.2">
      <c r="A429" s="110" t="s">
        <v>401</v>
      </c>
      <c r="B429" s="96" t="s">
        <v>222</v>
      </c>
      <c r="C429" s="96" t="s">
        <v>222</v>
      </c>
      <c r="D429" s="96" t="s">
        <v>402</v>
      </c>
      <c r="E429" s="98"/>
      <c r="F429" s="187">
        <f t="shared" si="37"/>
        <v>80</v>
      </c>
      <c r="G429" s="187">
        <f t="shared" si="37"/>
        <v>80</v>
      </c>
    </row>
    <row r="430" spans="1:11" x14ac:dyDescent="0.2">
      <c r="A430" s="78" t="s">
        <v>507</v>
      </c>
      <c r="B430" s="66" t="s">
        <v>222</v>
      </c>
      <c r="C430" s="66" t="s">
        <v>222</v>
      </c>
      <c r="D430" s="66" t="s">
        <v>402</v>
      </c>
      <c r="E430" s="67">
        <v>200</v>
      </c>
      <c r="F430" s="185">
        <f t="shared" si="37"/>
        <v>80</v>
      </c>
      <c r="G430" s="185">
        <f t="shared" si="37"/>
        <v>80</v>
      </c>
    </row>
    <row r="431" spans="1:11" ht="22.5" x14ac:dyDescent="0.2">
      <c r="A431" s="78" t="s">
        <v>135</v>
      </c>
      <c r="B431" s="66" t="s">
        <v>222</v>
      </c>
      <c r="C431" s="66" t="s">
        <v>222</v>
      </c>
      <c r="D431" s="66" t="s">
        <v>402</v>
      </c>
      <c r="E431" s="67">
        <v>240</v>
      </c>
      <c r="F431" s="185">
        <f t="shared" si="37"/>
        <v>80</v>
      </c>
      <c r="G431" s="185">
        <f t="shared" si="37"/>
        <v>80</v>
      </c>
    </row>
    <row r="432" spans="1:11" x14ac:dyDescent="0.2">
      <c r="A432" s="106" t="s">
        <v>681</v>
      </c>
      <c r="B432" s="66" t="s">
        <v>222</v>
      </c>
      <c r="C432" s="66" t="s">
        <v>222</v>
      </c>
      <c r="D432" s="66" t="s">
        <v>402</v>
      </c>
      <c r="E432" s="67">
        <v>244</v>
      </c>
      <c r="F432" s="185">
        <f>'Пр 8 вед2020-21'!G655</f>
        <v>80</v>
      </c>
      <c r="G432" s="185">
        <f>'Пр 8 вед2020-21'!H655</f>
        <v>80</v>
      </c>
    </row>
    <row r="433" spans="1:9" x14ac:dyDescent="0.2">
      <c r="A433" s="61" t="s">
        <v>237</v>
      </c>
      <c r="B433" s="91" t="s">
        <v>222</v>
      </c>
      <c r="C433" s="89" t="s">
        <v>238</v>
      </c>
      <c r="D433" s="89" t="s">
        <v>164</v>
      </c>
      <c r="E433" s="91" t="s">
        <v>165</v>
      </c>
      <c r="F433" s="180">
        <f>F434+F460</f>
        <v>12550.1</v>
      </c>
      <c r="G433" s="180">
        <f>G434+G460</f>
        <v>12554.800000000001</v>
      </c>
    </row>
    <row r="434" spans="1:9" ht="33.75" x14ac:dyDescent="0.2">
      <c r="A434" s="78" t="s">
        <v>698</v>
      </c>
      <c r="B434" s="67" t="s">
        <v>222</v>
      </c>
      <c r="C434" s="66" t="s">
        <v>238</v>
      </c>
      <c r="D434" s="66" t="s">
        <v>239</v>
      </c>
      <c r="E434" s="67"/>
      <c r="F434" s="185">
        <f>F435+F454+F440</f>
        <v>12147.6</v>
      </c>
      <c r="G434" s="185">
        <f>G435+G454+G440</f>
        <v>12147.6</v>
      </c>
    </row>
    <row r="435" spans="1:9" ht="22.5" x14ac:dyDescent="0.2">
      <c r="A435" s="65" t="s">
        <v>240</v>
      </c>
      <c r="B435" s="67" t="s">
        <v>222</v>
      </c>
      <c r="C435" s="66" t="s">
        <v>238</v>
      </c>
      <c r="D435" s="66" t="s">
        <v>241</v>
      </c>
      <c r="E435" s="67"/>
      <c r="F435" s="185">
        <f>F436</f>
        <v>1084.8999999999999</v>
      </c>
      <c r="G435" s="185">
        <f>G436</f>
        <v>1084.8999999999999</v>
      </c>
    </row>
    <row r="436" spans="1:9" ht="33.75" x14ac:dyDescent="0.2">
      <c r="A436" s="78" t="s">
        <v>125</v>
      </c>
      <c r="B436" s="67" t="s">
        <v>222</v>
      </c>
      <c r="C436" s="66" t="s">
        <v>238</v>
      </c>
      <c r="D436" s="66" t="s">
        <v>241</v>
      </c>
      <c r="E436" s="67">
        <v>100</v>
      </c>
      <c r="F436" s="185">
        <f>F437</f>
        <v>1084.8999999999999</v>
      </c>
      <c r="G436" s="185">
        <f>G437</f>
        <v>1084.8999999999999</v>
      </c>
    </row>
    <row r="437" spans="1:9" x14ac:dyDescent="0.2">
      <c r="A437" s="78" t="s">
        <v>149</v>
      </c>
      <c r="B437" s="67" t="s">
        <v>222</v>
      </c>
      <c r="C437" s="66" t="s">
        <v>238</v>
      </c>
      <c r="D437" s="66" t="s">
        <v>241</v>
      </c>
      <c r="E437" s="67">
        <v>120</v>
      </c>
      <c r="F437" s="185">
        <f>F438+F439</f>
        <v>1084.8999999999999</v>
      </c>
      <c r="G437" s="185">
        <f>G438+G439</f>
        <v>1084.8999999999999</v>
      </c>
    </row>
    <row r="438" spans="1:9" x14ac:dyDescent="0.2">
      <c r="A438" s="105" t="s">
        <v>150</v>
      </c>
      <c r="B438" s="67" t="s">
        <v>222</v>
      </c>
      <c r="C438" s="66" t="s">
        <v>238</v>
      </c>
      <c r="D438" s="66" t="s">
        <v>241</v>
      </c>
      <c r="E438" s="67">
        <v>121</v>
      </c>
      <c r="F438" s="185">
        <f>'Пр 8 вед2020-21'!G303</f>
        <v>833.3</v>
      </c>
      <c r="G438" s="185">
        <f>'Пр 8 вед2020-21'!H303</f>
        <v>833.3</v>
      </c>
    </row>
    <row r="439" spans="1:9" ht="33.75" x14ac:dyDescent="0.2">
      <c r="A439" s="105" t="s">
        <v>151</v>
      </c>
      <c r="B439" s="67" t="s">
        <v>222</v>
      </c>
      <c r="C439" s="66" t="s">
        <v>238</v>
      </c>
      <c r="D439" s="66" t="s">
        <v>241</v>
      </c>
      <c r="E439" s="67">
        <v>129</v>
      </c>
      <c r="F439" s="185">
        <f>'Пр 8 вед2020-21'!G304</f>
        <v>251.6</v>
      </c>
      <c r="G439" s="185">
        <f>'Пр 8 вед2020-21'!H304</f>
        <v>251.6</v>
      </c>
    </row>
    <row r="440" spans="1:9" s="85" customFormat="1" x14ac:dyDescent="0.2">
      <c r="A440" s="65" t="s">
        <v>242</v>
      </c>
      <c r="B440" s="67" t="s">
        <v>222</v>
      </c>
      <c r="C440" s="66" t="s">
        <v>238</v>
      </c>
      <c r="D440" s="66" t="s">
        <v>243</v>
      </c>
      <c r="E440" s="67" t="s">
        <v>165</v>
      </c>
      <c r="F440" s="185">
        <f>F441+F445+F449</f>
        <v>10362.700000000001</v>
      </c>
      <c r="G440" s="185">
        <f>G441+G445+G449</f>
        <v>10362.700000000001</v>
      </c>
      <c r="H440" s="52"/>
      <c r="I440" s="52"/>
    </row>
    <row r="441" spans="1:9" s="85" customFormat="1" ht="33.75" x14ac:dyDescent="0.2">
      <c r="A441" s="78" t="s">
        <v>125</v>
      </c>
      <c r="B441" s="67" t="s">
        <v>222</v>
      </c>
      <c r="C441" s="66" t="s">
        <v>238</v>
      </c>
      <c r="D441" s="66" t="s">
        <v>244</v>
      </c>
      <c r="E441" s="67" t="s">
        <v>126</v>
      </c>
      <c r="F441" s="185">
        <f>F442</f>
        <v>9762.1</v>
      </c>
      <c r="G441" s="185">
        <f>G442</f>
        <v>9762.1</v>
      </c>
      <c r="H441" s="52"/>
      <c r="I441" s="52"/>
    </row>
    <row r="442" spans="1:9" s="85" customFormat="1" x14ac:dyDescent="0.2">
      <c r="A442" s="78" t="s">
        <v>127</v>
      </c>
      <c r="B442" s="67" t="s">
        <v>222</v>
      </c>
      <c r="C442" s="66" t="s">
        <v>238</v>
      </c>
      <c r="D442" s="66" t="s">
        <v>244</v>
      </c>
      <c r="E442" s="67">
        <v>110</v>
      </c>
      <c r="F442" s="185">
        <f>F443+F444</f>
        <v>9762.1</v>
      </c>
      <c r="G442" s="185">
        <f>G443+G444</f>
        <v>9762.1</v>
      </c>
      <c r="H442" s="52"/>
      <c r="I442" s="52"/>
    </row>
    <row r="443" spans="1:9" s="85" customFormat="1" x14ac:dyDescent="0.2">
      <c r="A443" s="78" t="s">
        <v>128</v>
      </c>
      <c r="B443" s="67" t="s">
        <v>222</v>
      </c>
      <c r="C443" s="66" t="s">
        <v>238</v>
      </c>
      <c r="D443" s="66" t="s">
        <v>244</v>
      </c>
      <c r="E443" s="67">
        <v>111</v>
      </c>
      <c r="F443" s="185">
        <f>'Пр 8 вед2020-21'!G308</f>
        <v>7497.8</v>
      </c>
      <c r="G443" s="185">
        <f>'Пр 8 вед2020-21'!H308</f>
        <v>7497.8</v>
      </c>
      <c r="H443" s="52"/>
      <c r="I443" s="52"/>
    </row>
    <row r="444" spans="1:9" s="85" customFormat="1" ht="22.5" x14ac:dyDescent="0.2">
      <c r="A444" s="105" t="s">
        <v>129</v>
      </c>
      <c r="B444" s="67" t="s">
        <v>222</v>
      </c>
      <c r="C444" s="66" t="s">
        <v>238</v>
      </c>
      <c r="D444" s="66" t="s">
        <v>244</v>
      </c>
      <c r="E444" s="67">
        <v>119</v>
      </c>
      <c r="F444" s="185">
        <f>'Пр 8 вед2020-21'!G309</f>
        <v>2264.3000000000002</v>
      </c>
      <c r="G444" s="185">
        <f>'Пр 8 вед2020-21'!H309</f>
        <v>2264.3000000000002</v>
      </c>
      <c r="H444" s="52"/>
      <c r="I444" s="52"/>
    </row>
    <row r="445" spans="1:9" s="85" customFormat="1" x14ac:dyDescent="0.2">
      <c r="A445" s="78" t="s">
        <v>507</v>
      </c>
      <c r="B445" s="67" t="s">
        <v>222</v>
      </c>
      <c r="C445" s="66" t="s">
        <v>238</v>
      </c>
      <c r="D445" s="66" t="s">
        <v>245</v>
      </c>
      <c r="E445" s="67" t="s">
        <v>134</v>
      </c>
      <c r="F445" s="185">
        <f>F446</f>
        <v>567.6</v>
      </c>
      <c r="G445" s="185">
        <f>G446</f>
        <v>567.6</v>
      </c>
      <c r="H445" s="52"/>
      <c r="I445" s="52"/>
    </row>
    <row r="446" spans="1:9" s="85" customFormat="1" ht="22.5" x14ac:dyDescent="0.2">
      <c r="A446" s="78" t="s">
        <v>135</v>
      </c>
      <c r="B446" s="67" t="s">
        <v>222</v>
      </c>
      <c r="C446" s="66" t="s">
        <v>238</v>
      </c>
      <c r="D446" s="66" t="s">
        <v>245</v>
      </c>
      <c r="E446" s="67" t="s">
        <v>136</v>
      </c>
      <c r="F446" s="185">
        <f>F448+F447</f>
        <v>567.6</v>
      </c>
      <c r="G446" s="185">
        <f>G448+G447</f>
        <v>567.6</v>
      </c>
      <c r="H446" s="52"/>
      <c r="I446" s="52"/>
    </row>
    <row r="447" spans="1:9" s="85" customFormat="1" ht="22.5" x14ac:dyDescent="0.2">
      <c r="A447" s="106" t="s">
        <v>152</v>
      </c>
      <c r="B447" s="67" t="s">
        <v>222</v>
      </c>
      <c r="C447" s="66" t="s">
        <v>238</v>
      </c>
      <c r="D447" s="66" t="s">
        <v>245</v>
      </c>
      <c r="E447" s="67">
        <v>242</v>
      </c>
      <c r="F447" s="185">
        <f>'Пр 8 вед2020-21'!G312</f>
        <v>50</v>
      </c>
      <c r="G447" s="185">
        <f>'Пр 8 вед2020-21'!H312</f>
        <v>50</v>
      </c>
      <c r="H447" s="52"/>
      <c r="I447" s="52"/>
    </row>
    <row r="448" spans="1:9" s="85" customFormat="1" x14ac:dyDescent="0.2">
      <c r="A448" s="106" t="s">
        <v>681</v>
      </c>
      <c r="B448" s="67" t="s">
        <v>222</v>
      </c>
      <c r="C448" s="66" t="s">
        <v>238</v>
      </c>
      <c r="D448" s="66" t="s">
        <v>245</v>
      </c>
      <c r="E448" s="67" t="s">
        <v>138</v>
      </c>
      <c r="F448" s="185">
        <f>'Пр 8 вед2020-21'!G313</f>
        <v>517.6</v>
      </c>
      <c r="G448" s="185">
        <f>'Пр 8 вед2020-21'!H313</f>
        <v>517.6</v>
      </c>
      <c r="H448" s="52"/>
      <c r="I448" s="52"/>
    </row>
    <row r="449" spans="1:9" s="85" customFormat="1" x14ac:dyDescent="0.2">
      <c r="A449" s="69" t="s">
        <v>153</v>
      </c>
      <c r="B449" s="67" t="s">
        <v>222</v>
      </c>
      <c r="C449" s="66" t="s">
        <v>238</v>
      </c>
      <c r="D449" s="66" t="s">
        <v>245</v>
      </c>
      <c r="E449" s="67" t="s">
        <v>215</v>
      </c>
      <c r="F449" s="185">
        <f>F450</f>
        <v>33</v>
      </c>
      <c r="G449" s="185">
        <f>G450</f>
        <v>33</v>
      </c>
      <c r="H449" s="52"/>
      <c r="I449" s="52"/>
    </row>
    <row r="450" spans="1:9" s="85" customFormat="1" x14ac:dyDescent="0.2">
      <c r="A450" s="69" t="s">
        <v>154</v>
      </c>
      <c r="B450" s="67" t="s">
        <v>222</v>
      </c>
      <c r="C450" s="66" t="s">
        <v>238</v>
      </c>
      <c r="D450" s="66" t="s">
        <v>245</v>
      </c>
      <c r="E450" s="67" t="s">
        <v>155</v>
      </c>
      <c r="F450" s="185">
        <f>F451+F452+F453</f>
        <v>33</v>
      </c>
      <c r="G450" s="185">
        <f>G451+G452+G453</f>
        <v>33</v>
      </c>
      <c r="H450" s="52"/>
      <c r="I450" s="52"/>
    </row>
    <row r="451" spans="1:9" s="85" customFormat="1" x14ac:dyDescent="0.2">
      <c r="A451" s="73" t="s">
        <v>156</v>
      </c>
      <c r="B451" s="67" t="s">
        <v>222</v>
      </c>
      <c r="C451" s="66" t="s">
        <v>238</v>
      </c>
      <c r="D451" s="66" t="s">
        <v>245</v>
      </c>
      <c r="E451" s="67" t="s">
        <v>157</v>
      </c>
      <c r="F451" s="185">
        <f>'Пр 8 вед2020-21'!G316</f>
        <v>6</v>
      </c>
      <c r="G451" s="185">
        <f>'Пр 8 вед2020-21'!H316</f>
        <v>6</v>
      </c>
      <c r="H451" s="52"/>
      <c r="I451" s="52"/>
    </row>
    <row r="452" spans="1:9" s="85" customFormat="1" x14ac:dyDescent="0.2">
      <c r="A452" s="69" t="s">
        <v>216</v>
      </c>
      <c r="B452" s="67" t="s">
        <v>222</v>
      </c>
      <c r="C452" s="66" t="s">
        <v>238</v>
      </c>
      <c r="D452" s="66" t="s">
        <v>245</v>
      </c>
      <c r="E452" s="67">
        <v>852</v>
      </c>
      <c r="F452" s="185">
        <f>'Пр 8 вед2020-21'!G317</f>
        <v>3</v>
      </c>
      <c r="G452" s="185">
        <f>'Пр 8 вед2020-21'!H317</f>
        <v>3</v>
      </c>
      <c r="H452" s="52"/>
      <c r="I452" s="52"/>
    </row>
    <row r="453" spans="1:9" s="85" customFormat="1" x14ac:dyDescent="0.2">
      <c r="A453" s="69" t="s">
        <v>469</v>
      </c>
      <c r="B453" s="67" t="s">
        <v>222</v>
      </c>
      <c r="C453" s="66" t="s">
        <v>238</v>
      </c>
      <c r="D453" s="66" t="s">
        <v>245</v>
      </c>
      <c r="E453" s="67">
        <v>853</v>
      </c>
      <c r="F453" s="185">
        <f>'Пр 8 вед2020-21'!G318</f>
        <v>24</v>
      </c>
      <c r="G453" s="185">
        <f>'Пр 8 вед2020-21'!H318</f>
        <v>24</v>
      </c>
      <c r="H453" s="52"/>
      <c r="I453" s="52"/>
    </row>
    <row r="454" spans="1:9" s="85" customFormat="1" ht="22.5" x14ac:dyDescent="0.2">
      <c r="A454" s="65" t="s">
        <v>246</v>
      </c>
      <c r="B454" s="67" t="s">
        <v>222</v>
      </c>
      <c r="C454" s="66" t="s">
        <v>238</v>
      </c>
      <c r="D454" s="66" t="s">
        <v>247</v>
      </c>
      <c r="E454" s="67"/>
      <c r="F454" s="185">
        <f>F455+F458</f>
        <v>700</v>
      </c>
      <c r="G454" s="185">
        <f>G455+G458</f>
        <v>700</v>
      </c>
      <c r="H454" s="52"/>
      <c r="I454" s="52"/>
    </row>
    <row r="455" spans="1:9" s="85" customFormat="1" x14ac:dyDescent="0.2">
      <c r="A455" s="78" t="s">
        <v>507</v>
      </c>
      <c r="B455" s="67" t="s">
        <v>222</v>
      </c>
      <c r="C455" s="66" t="s">
        <v>238</v>
      </c>
      <c r="D455" s="66" t="s">
        <v>247</v>
      </c>
      <c r="E455" s="67">
        <v>200</v>
      </c>
      <c r="F455" s="185">
        <f>F456</f>
        <v>430</v>
      </c>
      <c r="G455" s="185">
        <f>G456</f>
        <v>430</v>
      </c>
      <c r="H455" s="52"/>
      <c r="I455" s="52"/>
    </row>
    <row r="456" spans="1:9" ht="22.5" x14ac:dyDescent="0.2">
      <c r="A456" s="78" t="s">
        <v>135</v>
      </c>
      <c r="B456" s="67" t="s">
        <v>222</v>
      </c>
      <c r="C456" s="66" t="s">
        <v>238</v>
      </c>
      <c r="D456" s="66" t="s">
        <v>247</v>
      </c>
      <c r="E456" s="67">
        <v>240</v>
      </c>
      <c r="F456" s="185">
        <f>F457</f>
        <v>430</v>
      </c>
      <c r="G456" s="185">
        <f>G457</f>
        <v>430</v>
      </c>
    </row>
    <row r="457" spans="1:9" x14ac:dyDescent="0.2">
      <c r="A457" s="106" t="s">
        <v>681</v>
      </c>
      <c r="B457" s="67" t="s">
        <v>222</v>
      </c>
      <c r="C457" s="66" t="s">
        <v>238</v>
      </c>
      <c r="D457" s="66" t="s">
        <v>247</v>
      </c>
      <c r="E457" s="67">
        <v>244</v>
      </c>
      <c r="F457" s="185">
        <f>'Пр 8 вед2020-21'!G322</f>
        <v>430</v>
      </c>
      <c r="G457" s="185">
        <f>'Пр 8 вед2020-21'!H322</f>
        <v>430</v>
      </c>
    </row>
    <row r="458" spans="1:9" x14ac:dyDescent="0.2">
      <c r="A458" s="73" t="s">
        <v>177</v>
      </c>
      <c r="B458" s="67" t="s">
        <v>222</v>
      </c>
      <c r="C458" s="66" t="s">
        <v>238</v>
      </c>
      <c r="D458" s="66" t="s">
        <v>247</v>
      </c>
      <c r="E458" s="67">
        <v>300</v>
      </c>
      <c r="F458" s="185">
        <f>F459</f>
        <v>270</v>
      </c>
      <c r="G458" s="185">
        <f>G459</f>
        <v>270</v>
      </c>
    </row>
    <row r="459" spans="1:9" x14ac:dyDescent="0.2">
      <c r="A459" s="65" t="s">
        <v>248</v>
      </c>
      <c r="B459" s="67" t="s">
        <v>222</v>
      </c>
      <c r="C459" s="66" t="s">
        <v>238</v>
      </c>
      <c r="D459" s="66" t="s">
        <v>247</v>
      </c>
      <c r="E459" s="67">
        <v>350</v>
      </c>
      <c r="F459" s="185">
        <f>'Пр 8 вед2020-21'!G324</f>
        <v>270</v>
      </c>
      <c r="G459" s="185">
        <f>'Пр 8 вед2020-21'!H324</f>
        <v>270</v>
      </c>
    </row>
    <row r="460" spans="1:9" s="87" customFormat="1" ht="22.5" customHeight="1" x14ac:dyDescent="0.2">
      <c r="A460" s="243" t="s">
        <v>517</v>
      </c>
      <c r="B460" s="91" t="s">
        <v>222</v>
      </c>
      <c r="C460" s="91" t="s">
        <v>238</v>
      </c>
      <c r="D460" s="89" t="s">
        <v>395</v>
      </c>
      <c r="E460" s="92" t="s">
        <v>165</v>
      </c>
      <c r="F460" s="181">
        <f>F461+F466</f>
        <v>402.5</v>
      </c>
      <c r="G460" s="181">
        <f>G461+G466</f>
        <v>407.2</v>
      </c>
    </row>
    <row r="461" spans="1:9" s="72" customFormat="1" ht="33.75" x14ac:dyDescent="0.2">
      <c r="A461" s="78" t="s">
        <v>125</v>
      </c>
      <c r="B461" s="67" t="s">
        <v>222</v>
      </c>
      <c r="C461" s="67" t="s">
        <v>238</v>
      </c>
      <c r="D461" s="66" t="s">
        <v>395</v>
      </c>
      <c r="E461" s="70">
        <v>100</v>
      </c>
      <c r="F461" s="184">
        <f>F462</f>
        <v>397.5</v>
      </c>
      <c r="G461" s="184">
        <f>G462</f>
        <v>397.5</v>
      </c>
    </row>
    <row r="462" spans="1:9" s="72" customFormat="1" x14ac:dyDescent="0.2">
      <c r="A462" s="78" t="s">
        <v>149</v>
      </c>
      <c r="B462" s="67" t="s">
        <v>222</v>
      </c>
      <c r="C462" s="67" t="s">
        <v>238</v>
      </c>
      <c r="D462" s="66" t="s">
        <v>395</v>
      </c>
      <c r="E462" s="70">
        <v>120</v>
      </c>
      <c r="F462" s="184">
        <f>F463+F464+F465</f>
        <v>397.5</v>
      </c>
      <c r="G462" s="184">
        <f>G463+G464+G465</f>
        <v>397.5</v>
      </c>
    </row>
    <row r="463" spans="1:9" s="72" customFormat="1" x14ac:dyDescent="0.2">
      <c r="A463" s="105" t="s">
        <v>150</v>
      </c>
      <c r="B463" s="67" t="s">
        <v>222</v>
      </c>
      <c r="C463" s="67" t="s">
        <v>238</v>
      </c>
      <c r="D463" s="66" t="s">
        <v>395</v>
      </c>
      <c r="E463" s="70">
        <v>121</v>
      </c>
      <c r="F463" s="184">
        <f>'Пр 8 вед2020-21'!G660</f>
        <v>293.39999999999998</v>
      </c>
      <c r="G463" s="184">
        <f>'Пр 8 вед2020-21'!H660</f>
        <v>293.39999999999998</v>
      </c>
    </row>
    <row r="464" spans="1:9" ht="22.5" x14ac:dyDescent="0.2">
      <c r="A464" s="68" t="s">
        <v>264</v>
      </c>
      <c r="B464" s="67" t="s">
        <v>222</v>
      </c>
      <c r="C464" s="67" t="s">
        <v>238</v>
      </c>
      <c r="D464" s="66" t="s">
        <v>395</v>
      </c>
      <c r="E464" s="67">
        <v>122</v>
      </c>
      <c r="F464" s="184">
        <f>'Пр 8 вед2020-21'!G661</f>
        <v>15.5</v>
      </c>
      <c r="G464" s="184">
        <f>'Пр 8 вед2020-21'!H661</f>
        <v>15.5</v>
      </c>
    </row>
    <row r="465" spans="1:9" ht="33.75" x14ac:dyDescent="0.2">
      <c r="A465" s="105" t="s">
        <v>151</v>
      </c>
      <c r="B465" s="67" t="s">
        <v>222</v>
      </c>
      <c r="C465" s="67" t="s">
        <v>238</v>
      </c>
      <c r="D465" s="66" t="s">
        <v>395</v>
      </c>
      <c r="E465" s="67">
        <v>129</v>
      </c>
      <c r="F465" s="184">
        <f>'Пр 8 вед2020-21'!G662</f>
        <v>88.6</v>
      </c>
      <c r="G465" s="184">
        <f>'Пр 8 вед2020-21'!H662</f>
        <v>88.6</v>
      </c>
    </row>
    <row r="466" spans="1:9" x14ac:dyDescent="0.2">
      <c r="A466" s="78" t="s">
        <v>507</v>
      </c>
      <c r="B466" s="67" t="s">
        <v>222</v>
      </c>
      <c r="C466" s="67" t="s">
        <v>238</v>
      </c>
      <c r="D466" s="66" t="s">
        <v>395</v>
      </c>
      <c r="E466" s="67" t="s">
        <v>134</v>
      </c>
      <c r="F466" s="185">
        <f>F467</f>
        <v>5</v>
      </c>
      <c r="G466" s="185">
        <f>G467</f>
        <v>9.6999999999999993</v>
      </c>
    </row>
    <row r="467" spans="1:9" ht="22.5" x14ac:dyDescent="0.2">
      <c r="A467" s="78" t="s">
        <v>135</v>
      </c>
      <c r="B467" s="67" t="s">
        <v>222</v>
      </c>
      <c r="C467" s="67" t="s">
        <v>238</v>
      </c>
      <c r="D467" s="66" t="s">
        <v>395</v>
      </c>
      <c r="E467" s="67" t="s">
        <v>136</v>
      </c>
      <c r="F467" s="185">
        <f>F469+F468</f>
        <v>5</v>
      </c>
      <c r="G467" s="185">
        <f>G469+G468</f>
        <v>9.6999999999999993</v>
      </c>
    </row>
    <row r="468" spans="1:9" ht="22.5" x14ac:dyDescent="0.2">
      <c r="A468" s="106" t="s">
        <v>152</v>
      </c>
      <c r="B468" s="67" t="s">
        <v>222</v>
      </c>
      <c r="C468" s="67" t="s">
        <v>238</v>
      </c>
      <c r="D468" s="66" t="s">
        <v>395</v>
      </c>
      <c r="E468" s="67">
        <v>242</v>
      </c>
      <c r="F468" s="184">
        <f>'Пр 8 вед2020-21'!G665</f>
        <v>0</v>
      </c>
      <c r="G468" s="184">
        <f>'Пр 8 вед2020-21'!H665</f>
        <v>0</v>
      </c>
    </row>
    <row r="469" spans="1:9" x14ac:dyDescent="0.2">
      <c r="A469" s="106" t="s">
        <v>681</v>
      </c>
      <c r="B469" s="67" t="s">
        <v>222</v>
      </c>
      <c r="C469" s="67" t="s">
        <v>238</v>
      </c>
      <c r="D469" s="66" t="s">
        <v>395</v>
      </c>
      <c r="E469" s="67" t="s">
        <v>138</v>
      </c>
      <c r="F469" s="184">
        <f>'Пр 8 вед2020-21'!G666</f>
        <v>5</v>
      </c>
      <c r="G469" s="184">
        <f>'Пр 8 вед2020-21'!H666</f>
        <v>9.6999999999999993</v>
      </c>
    </row>
    <row r="470" spans="1:9" x14ac:dyDescent="0.2">
      <c r="A470" s="117" t="s">
        <v>109</v>
      </c>
      <c r="B470" s="94" t="s">
        <v>110</v>
      </c>
      <c r="C470" s="101"/>
      <c r="D470" s="101"/>
      <c r="E470" s="112"/>
      <c r="F470" s="181">
        <f>F471+F504</f>
        <v>37885.4</v>
      </c>
      <c r="G470" s="181">
        <f>G471+G504</f>
        <v>37191.4</v>
      </c>
    </row>
    <row r="471" spans="1:9" x14ac:dyDescent="0.2">
      <c r="A471" s="93" t="s">
        <v>111</v>
      </c>
      <c r="B471" s="94" t="s">
        <v>110</v>
      </c>
      <c r="C471" s="94" t="s">
        <v>112</v>
      </c>
      <c r="D471" s="94"/>
      <c r="E471" s="92"/>
      <c r="F471" s="181">
        <f>F472+F487</f>
        <v>25396.1</v>
      </c>
      <c r="G471" s="181">
        <f>G472+G487</f>
        <v>24702.1</v>
      </c>
    </row>
    <row r="472" spans="1:9" ht="12" customHeight="1" x14ac:dyDescent="0.2">
      <c r="A472" s="93" t="s">
        <v>695</v>
      </c>
      <c r="B472" s="94" t="s">
        <v>110</v>
      </c>
      <c r="C472" s="94" t="s">
        <v>112</v>
      </c>
      <c r="D472" s="94" t="s">
        <v>113</v>
      </c>
      <c r="E472" s="92"/>
      <c r="F472" s="181">
        <f>F473+F478+F492</f>
        <v>25286.1</v>
      </c>
      <c r="G472" s="181">
        <f>G473+G478+G492</f>
        <v>24590.1</v>
      </c>
    </row>
    <row r="473" spans="1:9" ht="13.5" thickBot="1" x14ac:dyDescent="0.25">
      <c r="A473" s="95" t="s">
        <v>114</v>
      </c>
      <c r="B473" s="99" t="s">
        <v>110</v>
      </c>
      <c r="C473" s="99" t="s">
        <v>112</v>
      </c>
      <c r="D473" s="99" t="s">
        <v>115</v>
      </c>
      <c r="E473" s="97"/>
      <c r="F473" s="182">
        <f t="shared" ref="F473:G476" si="38">F474</f>
        <v>8985.9</v>
      </c>
      <c r="G473" s="182">
        <f t="shared" si="38"/>
        <v>8986.9</v>
      </c>
    </row>
    <row r="474" spans="1:9" s="85" customFormat="1" ht="34.5" thickBot="1" x14ac:dyDescent="0.25">
      <c r="A474" s="329" t="s">
        <v>714</v>
      </c>
      <c r="B474" s="82" t="s">
        <v>110</v>
      </c>
      <c r="C474" s="82" t="s">
        <v>112</v>
      </c>
      <c r="D474" s="82" t="s">
        <v>713</v>
      </c>
      <c r="E474" s="79"/>
      <c r="F474" s="183">
        <f t="shared" si="38"/>
        <v>8985.9</v>
      </c>
      <c r="G474" s="183">
        <f t="shared" si="38"/>
        <v>8986.9</v>
      </c>
      <c r="H474" s="52"/>
      <c r="I474" s="52"/>
    </row>
    <row r="475" spans="1:9" s="85" customFormat="1" ht="22.5" x14ac:dyDescent="0.2">
      <c r="A475" s="78" t="s">
        <v>116</v>
      </c>
      <c r="B475" s="79" t="s">
        <v>110</v>
      </c>
      <c r="C475" s="82" t="s">
        <v>112</v>
      </c>
      <c r="D475" s="82" t="s">
        <v>713</v>
      </c>
      <c r="E475" s="79" t="s">
        <v>117</v>
      </c>
      <c r="F475" s="183">
        <f t="shared" si="38"/>
        <v>8985.9</v>
      </c>
      <c r="G475" s="183">
        <f t="shared" si="38"/>
        <v>8986.9</v>
      </c>
      <c r="H475" s="52"/>
      <c r="I475" s="52"/>
    </row>
    <row r="476" spans="1:9" s="85" customFormat="1" x14ac:dyDescent="0.2">
      <c r="A476" s="78" t="s">
        <v>118</v>
      </c>
      <c r="B476" s="79" t="s">
        <v>110</v>
      </c>
      <c r="C476" s="82" t="s">
        <v>112</v>
      </c>
      <c r="D476" s="82" t="s">
        <v>713</v>
      </c>
      <c r="E476" s="79" t="s">
        <v>119</v>
      </c>
      <c r="F476" s="183">
        <f t="shared" si="38"/>
        <v>8985.9</v>
      </c>
      <c r="G476" s="183">
        <f t="shared" si="38"/>
        <v>8986.9</v>
      </c>
      <c r="H476" s="52"/>
      <c r="I476" s="52"/>
    </row>
    <row r="477" spans="1:9" s="85" customFormat="1" ht="33.75" x14ac:dyDescent="0.2">
      <c r="A477" s="78" t="s">
        <v>120</v>
      </c>
      <c r="B477" s="79" t="s">
        <v>110</v>
      </c>
      <c r="C477" s="82" t="s">
        <v>112</v>
      </c>
      <c r="D477" s="82" t="s">
        <v>713</v>
      </c>
      <c r="E477" s="79" t="s">
        <v>121</v>
      </c>
      <c r="F477" s="183">
        <f>'Пр 8 вед2020-21'!G36</f>
        <v>8985.9</v>
      </c>
      <c r="G477" s="183">
        <f>'Пр 8 вед2020-21'!H36</f>
        <v>8986.9</v>
      </c>
      <c r="H477" s="52"/>
      <c r="I477" s="52"/>
    </row>
    <row r="478" spans="1:9" s="85" customFormat="1" ht="22.5" x14ac:dyDescent="0.2">
      <c r="A478" s="78" t="s">
        <v>122</v>
      </c>
      <c r="B478" s="82" t="s">
        <v>110</v>
      </c>
      <c r="C478" s="82" t="s">
        <v>112</v>
      </c>
      <c r="D478" s="82" t="s">
        <v>123</v>
      </c>
      <c r="E478" s="79"/>
      <c r="F478" s="183">
        <f>F479</f>
        <v>15893.2</v>
      </c>
      <c r="G478" s="183">
        <f>G479</f>
        <v>15194.2</v>
      </c>
      <c r="H478" s="52"/>
      <c r="I478" s="52"/>
    </row>
    <row r="479" spans="1:9" s="85" customFormat="1" ht="39" customHeight="1" x14ac:dyDescent="0.2">
      <c r="A479" s="319" t="s">
        <v>715</v>
      </c>
      <c r="B479" s="82" t="s">
        <v>110</v>
      </c>
      <c r="C479" s="82" t="s">
        <v>112</v>
      </c>
      <c r="D479" s="82" t="s">
        <v>124</v>
      </c>
      <c r="E479" s="79"/>
      <c r="F479" s="183">
        <f>F480+F484</f>
        <v>15893.2</v>
      </c>
      <c r="G479" s="183">
        <f>G480+G484</f>
        <v>15194.2</v>
      </c>
      <c r="H479" s="52"/>
      <c r="I479" s="52"/>
    </row>
    <row r="480" spans="1:9" s="85" customFormat="1" ht="33.75" x14ac:dyDescent="0.2">
      <c r="A480" s="78" t="s">
        <v>125</v>
      </c>
      <c r="B480" s="82" t="s">
        <v>110</v>
      </c>
      <c r="C480" s="82" t="s">
        <v>112</v>
      </c>
      <c r="D480" s="82" t="s">
        <v>124</v>
      </c>
      <c r="E480" s="79" t="s">
        <v>126</v>
      </c>
      <c r="F480" s="183">
        <f>F481</f>
        <v>2859.8</v>
      </c>
      <c r="G480" s="183">
        <f>G481</f>
        <v>2859.8</v>
      </c>
      <c r="H480" s="52"/>
      <c r="I480" s="52"/>
    </row>
    <row r="481" spans="1:9" s="85" customFormat="1" x14ac:dyDescent="0.2">
      <c r="A481" s="78" t="s">
        <v>127</v>
      </c>
      <c r="B481" s="82" t="s">
        <v>110</v>
      </c>
      <c r="C481" s="82" t="s">
        <v>112</v>
      </c>
      <c r="D481" s="82" t="s">
        <v>124</v>
      </c>
      <c r="E481" s="79">
        <v>110</v>
      </c>
      <c r="F481" s="183">
        <f>F482+F483</f>
        <v>2859.8</v>
      </c>
      <c r="G481" s="183">
        <f>G482+G483</f>
        <v>2859.8</v>
      </c>
      <c r="H481" s="52"/>
      <c r="I481" s="52"/>
    </row>
    <row r="482" spans="1:9" s="85" customFormat="1" x14ac:dyDescent="0.2">
      <c r="A482" s="78" t="s">
        <v>128</v>
      </c>
      <c r="B482" s="82" t="s">
        <v>110</v>
      </c>
      <c r="C482" s="82" t="s">
        <v>112</v>
      </c>
      <c r="D482" s="82" t="s">
        <v>124</v>
      </c>
      <c r="E482" s="79">
        <v>111</v>
      </c>
      <c r="F482" s="183">
        <f>'Пр 8 вед2020-21'!G41</f>
        <v>2196.5</v>
      </c>
      <c r="G482" s="183">
        <f>'Пр 8 вед2020-21'!H41</f>
        <v>2196.5</v>
      </c>
      <c r="H482" s="52"/>
      <c r="I482" s="52"/>
    </row>
    <row r="483" spans="1:9" s="85" customFormat="1" ht="22.5" x14ac:dyDescent="0.2">
      <c r="A483" s="105" t="s">
        <v>129</v>
      </c>
      <c r="B483" s="82" t="s">
        <v>110</v>
      </c>
      <c r="C483" s="82" t="s">
        <v>112</v>
      </c>
      <c r="D483" s="82" t="s">
        <v>124</v>
      </c>
      <c r="E483" s="79">
        <v>119</v>
      </c>
      <c r="F483" s="183">
        <f>'Пр 8 вед2020-21'!G42</f>
        <v>663.3</v>
      </c>
      <c r="G483" s="183">
        <f>'Пр 8 вед2020-21'!H42</f>
        <v>663.3</v>
      </c>
      <c r="H483" s="52"/>
      <c r="I483" s="52"/>
    </row>
    <row r="484" spans="1:9" s="85" customFormat="1" ht="22.5" x14ac:dyDescent="0.2">
      <c r="A484" s="78" t="s">
        <v>116</v>
      </c>
      <c r="B484" s="79" t="s">
        <v>110</v>
      </c>
      <c r="C484" s="82" t="s">
        <v>112</v>
      </c>
      <c r="D484" s="82" t="s">
        <v>124</v>
      </c>
      <c r="E484" s="79" t="s">
        <v>117</v>
      </c>
      <c r="F484" s="183">
        <f>F485</f>
        <v>13033.4</v>
      </c>
      <c r="G484" s="183">
        <f>G485</f>
        <v>12334.4</v>
      </c>
      <c r="H484" s="52"/>
      <c r="I484" s="52"/>
    </row>
    <row r="485" spans="1:9" s="85" customFormat="1" x14ac:dyDescent="0.2">
      <c r="A485" s="78" t="s">
        <v>118</v>
      </c>
      <c r="B485" s="79" t="s">
        <v>110</v>
      </c>
      <c r="C485" s="82" t="s">
        <v>112</v>
      </c>
      <c r="D485" s="82" t="s">
        <v>124</v>
      </c>
      <c r="E485" s="79" t="s">
        <v>119</v>
      </c>
      <c r="F485" s="183">
        <f>F486</f>
        <v>13033.4</v>
      </c>
      <c r="G485" s="183">
        <f>G486</f>
        <v>12334.4</v>
      </c>
      <c r="H485" s="52"/>
      <c r="I485" s="52"/>
    </row>
    <row r="486" spans="1:9" s="85" customFormat="1" ht="34.5" thickBot="1" x14ac:dyDescent="0.25">
      <c r="A486" s="78" t="s">
        <v>120</v>
      </c>
      <c r="B486" s="79" t="s">
        <v>110</v>
      </c>
      <c r="C486" s="82" t="s">
        <v>112</v>
      </c>
      <c r="D486" s="82" t="s">
        <v>124</v>
      </c>
      <c r="E486" s="79" t="s">
        <v>121</v>
      </c>
      <c r="F486" s="183">
        <f>'Пр 8 вед2020-21'!G45</f>
        <v>13033.4</v>
      </c>
      <c r="G486" s="183">
        <f>'Пр 8 вед2020-21'!H45</f>
        <v>12334.4</v>
      </c>
      <c r="H486" s="52"/>
      <c r="I486" s="52"/>
    </row>
    <row r="487" spans="1:9" s="85" customFormat="1" ht="34.5" thickBot="1" x14ac:dyDescent="0.25">
      <c r="A487" s="329" t="s">
        <v>757</v>
      </c>
      <c r="B487" s="99" t="s">
        <v>110</v>
      </c>
      <c r="C487" s="99" t="s">
        <v>112</v>
      </c>
      <c r="D487" s="142" t="s">
        <v>758</v>
      </c>
      <c r="E487" s="97"/>
      <c r="F487" s="182">
        <f>F488+F500</f>
        <v>110</v>
      </c>
      <c r="G487" s="182">
        <f>G488+G500</f>
        <v>112</v>
      </c>
      <c r="H487" s="52"/>
      <c r="I487" s="52"/>
    </row>
    <row r="488" spans="1:9" s="85" customFormat="1" x14ac:dyDescent="0.2">
      <c r="A488" s="106" t="s">
        <v>140</v>
      </c>
      <c r="B488" s="82" t="s">
        <v>110</v>
      </c>
      <c r="C488" s="82" t="s">
        <v>112</v>
      </c>
      <c r="D488" s="82" t="s">
        <v>759</v>
      </c>
      <c r="E488" s="79"/>
      <c r="F488" s="183">
        <f t="shared" ref="F488:G490" si="39">F489</f>
        <v>6.6</v>
      </c>
      <c r="G488" s="183">
        <f t="shared" si="39"/>
        <v>7.6</v>
      </c>
      <c r="H488" s="52"/>
      <c r="I488" s="52"/>
    </row>
    <row r="489" spans="1:9" s="85" customFormat="1" ht="33.75" x14ac:dyDescent="0.2">
      <c r="A489" s="78" t="s">
        <v>125</v>
      </c>
      <c r="B489" s="82" t="s">
        <v>110</v>
      </c>
      <c r="C489" s="82" t="s">
        <v>112</v>
      </c>
      <c r="D489" s="82" t="s">
        <v>759</v>
      </c>
      <c r="E489" s="79">
        <v>100</v>
      </c>
      <c r="F489" s="183">
        <f t="shared" si="39"/>
        <v>6.6</v>
      </c>
      <c r="G489" s="183">
        <f t="shared" si="39"/>
        <v>7.6</v>
      </c>
      <c r="H489" s="52"/>
      <c r="I489" s="52"/>
    </row>
    <row r="490" spans="1:9" s="85" customFormat="1" x14ac:dyDescent="0.2">
      <c r="A490" s="78" t="s">
        <v>127</v>
      </c>
      <c r="B490" s="82" t="s">
        <v>110</v>
      </c>
      <c r="C490" s="82" t="s">
        <v>112</v>
      </c>
      <c r="D490" s="82" t="s">
        <v>759</v>
      </c>
      <c r="E490" s="79">
        <v>110</v>
      </c>
      <c r="F490" s="183">
        <f t="shared" si="39"/>
        <v>6.6</v>
      </c>
      <c r="G490" s="183">
        <f t="shared" si="39"/>
        <v>7.6</v>
      </c>
      <c r="H490" s="52"/>
      <c r="I490" s="52"/>
    </row>
    <row r="491" spans="1:9" s="85" customFormat="1" x14ac:dyDescent="0.2">
      <c r="A491" s="106" t="s">
        <v>470</v>
      </c>
      <c r="B491" s="82" t="s">
        <v>110</v>
      </c>
      <c r="C491" s="82" t="s">
        <v>112</v>
      </c>
      <c r="D491" s="82" t="s">
        <v>759</v>
      </c>
      <c r="E491" s="79">
        <v>112</v>
      </c>
      <c r="F491" s="183">
        <f>'Пр 8 вед2020-21'!G50</f>
        <v>6.6</v>
      </c>
      <c r="G491" s="183">
        <f>'Пр 8 вед2020-21'!H50</f>
        <v>7.6</v>
      </c>
      <c r="H491" s="52"/>
      <c r="I491" s="52"/>
    </row>
    <row r="492" spans="1:9" s="85" customFormat="1" ht="22.5" x14ac:dyDescent="0.2">
      <c r="A492" s="78" t="s">
        <v>130</v>
      </c>
      <c r="B492" s="82" t="s">
        <v>110</v>
      </c>
      <c r="C492" s="82" t="s">
        <v>112</v>
      </c>
      <c r="D492" s="82" t="s">
        <v>131</v>
      </c>
      <c r="E492" s="79"/>
      <c r="F492" s="183">
        <f>F493</f>
        <v>407</v>
      </c>
      <c r="G492" s="183">
        <f>G493</f>
        <v>409</v>
      </c>
      <c r="H492" s="52"/>
      <c r="I492" s="52"/>
    </row>
    <row r="493" spans="1:9" s="85" customFormat="1" ht="22.5" x14ac:dyDescent="0.2">
      <c r="A493" s="78" t="s">
        <v>132</v>
      </c>
      <c r="B493" s="82" t="s">
        <v>110</v>
      </c>
      <c r="C493" s="82" t="s">
        <v>112</v>
      </c>
      <c r="D493" s="82" t="s">
        <v>133</v>
      </c>
      <c r="E493" s="79"/>
      <c r="F493" s="183">
        <f>F494+F497</f>
        <v>407</v>
      </c>
      <c r="G493" s="183">
        <f>G494+G497</f>
        <v>409</v>
      </c>
      <c r="H493" s="52"/>
      <c r="I493" s="52"/>
    </row>
    <row r="494" spans="1:9" s="85" customFormat="1" ht="33.75" x14ac:dyDescent="0.2">
      <c r="A494" s="78" t="s">
        <v>125</v>
      </c>
      <c r="B494" s="82" t="s">
        <v>110</v>
      </c>
      <c r="C494" s="82" t="s">
        <v>112</v>
      </c>
      <c r="D494" s="82" t="s">
        <v>133</v>
      </c>
      <c r="E494" s="79">
        <v>100</v>
      </c>
      <c r="F494" s="183">
        <f>F495</f>
        <v>0</v>
      </c>
      <c r="G494" s="183">
        <f>G495</f>
        <v>1</v>
      </c>
      <c r="H494" s="52"/>
      <c r="I494" s="52"/>
    </row>
    <row r="495" spans="1:9" s="85" customFormat="1" x14ac:dyDescent="0.2">
      <c r="A495" s="78" t="s">
        <v>127</v>
      </c>
      <c r="B495" s="82" t="s">
        <v>110</v>
      </c>
      <c r="C495" s="82" t="s">
        <v>112</v>
      </c>
      <c r="D495" s="82" t="s">
        <v>133</v>
      </c>
      <c r="E495" s="79">
        <v>110</v>
      </c>
      <c r="F495" s="183">
        <f>+F496</f>
        <v>0</v>
      </c>
      <c r="G495" s="183">
        <f>+G496</f>
        <v>1</v>
      </c>
      <c r="H495" s="52"/>
      <c r="I495" s="52"/>
    </row>
    <row r="496" spans="1:9" s="85" customFormat="1" x14ac:dyDescent="0.2">
      <c r="A496" s="106" t="s">
        <v>470</v>
      </c>
      <c r="B496" s="82" t="s">
        <v>110</v>
      </c>
      <c r="C496" s="82" t="s">
        <v>112</v>
      </c>
      <c r="D496" s="82" t="s">
        <v>133</v>
      </c>
      <c r="E496" s="79">
        <v>112</v>
      </c>
      <c r="F496" s="183">
        <f>'Пр 8 вед2020-21'!G55</f>
        <v>0</v>
      </c>
      <c r="G496" s="183">
        <f>'Пр 8 вед2020-21'!H55</f>
        <v>1</v>
      </c>
      <c r="H496" s="52"/>
      <c r="I496" s="52"/>
    </row>
    <row r="497" spans="1:9" s="85" customFormat="1" x14ac:dyDescent="0.2">
      <c r="A497" s="78" t="s">
        <v>507</v>
      </c>
      <c r="B497" s="82" t="s">
        <v>110</v>
      </c>
      <c r="C497" s="82" t="s">
        <v>112</v>
      </c>
      <c r="D497" s="82" t="s">
        <v>133</v>
      </c>
      <c r="E497" s="79" t="s">
        <v>134</v>
      </c>
      <c r="F497" s="183">
        <f>F498</f>
        <v>407</v>
      </c>
      <c r="G497" s="183">
        <f>G498</f>
        <v>408</v>
      </c>
      <c r="H497" s="52"/>
      <c r="I497" s="52"/>
    </row>
    <row r="498" spans="1:9" s="85" customFormat="1" ht="22.5" x14ac:dyDescent="0.2">
      <c r="A498" s="78" t="s">
        <v>135</v>
      </c>
      <c r="B498" s="82" t="s">
        <v>110</v>
      </c>
      <c r="C498" s="82" t="s">
        <v>112</v>
      </c>
      <c r="D498" s="82" t="s">
        <v>133</v>
      </c>
      <c r="E498" s="79" t="s">
        <v>136</v>
      </c>
      <c r="F498" s="183">
        <f>F499</f>
        <v>407</v>
      </c>
      <c r="G498" s="183">
        <f>G499</f>
        <v>408</v>
      </c>
      <c r="H498" s="52"/>
      <c r="I498" s="52"/>
    </row>
    <row r="499" spans="1:9" s="85" customFormat="1" x14ac:dyDescent="0.2">
      <c r="A499" s="106" t="s">
        <v>681</v>
      </c>
      <c r="B499" s="82" t="s">
        <v>110</v>
      </c>
      <c r="C499" s="82" t="s">
        <v>112</v>
      </c>
      <c r="D499" s="82" t="s">
        <v>133</v>
      </c>
      <c r="E499" s="79" t="s">
        <v>138</v>
      </c>
      <c r="F499" s="183">
        <f>'Пр 8 вед2020-21'!G58</f>
        <v>407</v>
      </c>
      <c r="G499" s="183">
        <f>'Пр 8 вед2020-21'!H58</f>
        <v>408</v>
      </c>
      <c r="H499" s="52"/>
      <c r="I499" s="52"/>
    </row>
    <row r="500" spans="1:9" s="85" customFormat="1" x14ac:dyDescent="0.2">
      <c r="A500" s="106" t="s">
        <v>140</v>
      </c>
      <c r="B500" s="82" t="s">
        <v>110</v>
      </c>
      <c r="C500" s="82" t="s">
        <v>112</v>
      </c>
      <c r="D500" s="82" t="s">
        <v>759</v>
      </c>
      <c r="E500" s="79"/>
      <c r="F500" s="183">
        <f t="shared" ref="F500:G502" si="40">F501</f>
        <v>103.4</v>
      </c>
      <c r="G500" s="183">
        <f t="shared" si="40"/>
        <v>104.4</v>
      </c>
      <c r="H500" s="52"/>
      <c r="I500" s="52"/>
    </row>
    <row r="501" spans="1:9" s="85" customFormat="1" ht="22.5" x14ac:dyDescent="0.2">
      <c r="A501" s="78" t="s">
        <v>116</v>
      </c>
      <c r="B501" s="82" t="s">
        <v>110</v>
      </c>
      <c r="C501" s="82" t="s">
        <v>112</v>
      </c>
      <c r="D501" s="82" t="s">
        <v>759</v>
      </c>
      <c r="E501" s="79">
        <v>600</v>
      </c>
      <c r="F501" s="183">
        <f t="shared" si="40"/>
        <v>103.4</v>
      </c>
      <c r="G501" s="183">
        <f t="shared" si="40"/>
        <v>104.4</v>
      </c>
      <c r="H501" s="52"/>
      <c r="I501" s="52"/>
    </row>
    <row r="502" spans="1:9" s="85" customFormat="1" x14ac:dyDescent="0.2">
      <c r="A502" s="78" t="s">
        <v>118</v>
      </c>
      <c r="B502" s="82" t="s">
        <v>110</v>
      </c>
      <c r="C502" s="82" t="s">
        <v>112</v>
      </c>
      <c r="D502" s="82" t="s">
        <v>759</v>
      </c>
      <c r="E502" s="79">
        <v>610</v>
      </c>
      <c r="F502" s="183">
        <f t="shared" si="40"/>
        <v>103.4</v>
      </c>
      <c r="G502" s="183">
        <f t="shared" si="40"/>
        <v>104.4</v>
      </c>
      <c r="H502" s="52"/>
      <c r="I502" s="52"/>
    </row>
    <row r="503" spans="1:9" s="85" customFormat="1" ht="33.75" x14ac:dyDescent="0.2">
      <c r="A503" s="78" t="s">
        <v>120</v>
      </c>
      <c r="B503" s="82" t="s">
        <v>110</v>
      </c>
      <c r="C503" s="82" t="s">
        <v>112</v>
      </c>
      <c r="D503" s="82" t="s">
        <v>759</v>
      </c>
      <c r="E503" s="79">
        <v>611</v>
      </c>
      <c r="F503" s="183">
        <f>'Пр 8 вед2020-21'!G62</f>
        <v>103.4</v>
      </c>
      <c r="G503" s="183">
        <f>'Пр 8 вед2020-21'!H62</f>
        <v>104.4</v>
      </c>
      <c r="H503" s="52"/>
      <c r="I503" s="52"/>
    </row>
    <row r="504" spans="1:9" s="85" customFormat="1" x14ac:dyDescent="0.2">
      <c r="A504" s="93" t="s">
        <v>141</v>
      </c>
      <c r="B504" s="92" t="s">
        <v>110</v>
      </c>
      <c r="C504" s="94" t="s">
        <v>142</v>
      </c>
      <c r="D504" s="94"/>
      <c r="E504" s="92"/>
      <c r="F504" s="181">
        <f>F510+F505</f>
        <v>12489.300000000001</v>
      </c>
      <c r="G504" s="181">
        <f>G510+G505</f>
        <v>12489.300000000001</v>
      </c>
      <c r="H504" s="52"/>
      <c r="I504" s="52"/>
    </row>
    <row r="505" spans="1:9" s="85" customFormat="1" x14ac:dyDescent="0.2">
      <c r="A505" s="105" t="s">
        <v>143</v>
      </c>
      <c r="B505" s="82" t="s">
        <v>110</v>
      </c>
      <c r="C505" s="82" t="s">
        <v>142</v>
      </c>
      <c r="D505" s="82" t="s">
        <v>144</v>
      </c>
      <c r="E505" s="79"/>
      <c r="F505" s="183">
        <f t="shared" ref="F505:G508" si="41">F506</f>
        <v>500</v>
      </c>
      <c r="G505" s="183">
        <f t="shared" si="41"/>
        <v>500</v>
      </c>
      <c r="H505" s="52"/>
      <c r="I505" s="52"/>
    </row>
    <row r="506" spans="1:9" s="85" customFormat="1" ht="22.5" x14ac:dyDescent="0.2">
      <c r="A506" s="105" t="s">
        <v>708</v>
      </c>
      <c r="B506" s="82" t="s">
        <v>110</v>
      </c>
      <c r="C506" s="82" t="s">
        <v>142</v>
      </c>
      <c r="D506" s="82" t="s">
        <v>145</v>
      </c>
      <c r="E506" s="79"/>
      <c r="F506" s="183">
        <f t="shared" si="41"/>
        <v>500</v>
      </c>
      <c r="G506" s="183">
        <f t="shared" si="41"/>
        <v>500</v>
      </c>
      <c r="H506" s="52"/>
      <c r="I506" s="52"/>
    </row>
    <row r="507" spans="1:9" s="85" customFormat="1" x14ac:dyDescent="0.2">
      <c r="A507" s="78" t="s">
        <v>507</v>
      </c>
      <c r="B507" s="82" t="s">
        <v>110</v>
      </c>
      <c r="C507" s="82" t="s">
        <v>142</v>
      </c>
      <c r="D507" s="82" t="s">
        <v>145</v>
      </c>
      <c r="E507" s="79" t="s">
        <v>134</v>
      </c>
      <c r="F507" s="183">
        <f t="shared" si="41"/>
        <v>500</v>
      </c>
      <c r="G507" s="183">
        <f t="shared" si="41"/>
        <v>500</v>
      </c>
      <c r="H507" s="52"/>
      <c r="I507" s="52"/>
    </row>
    <row r="508" spans="1:9" s="85" customFormat="1" ht="22.5" x14ac:dyDescent="0.2">
      <c r="A508" s="78" t="s">
        <v>135</v>
      </c>
      <c r="B508" s="82" t="s">
        <v>110</v>
      </c>
      <c r="C508" s="82" t="s">
        <v>142</v>
      </c>
      <c r="D508" s="82" t="s">
        <v>145</v>
      </c>
      <c r="E508" s="79" t="s">
        <v>136</v>
      </c>
      <c r="F508" s="183">
        <f t="shared" si="41"/>
        <v>500</v>
      </c>
      <c r="G508" s="183">
        <f t="shared" si="41"/>
        <v>500</v>
      </c>
      <c r="H508" s="52"/>
      <c r="I508" s="52"/>
    </row>
    <row r="509" spans="1:9" s="85" customFormat="1" x14ac:dyDescent="0.2">
      <c r="A509" s="106" t="s">
        <v>681</v>
      </c>
      <c r="B509" s="82" t="s">
        <v>110</v>
      </c>
      <c r="C509" s="82" t="s">
        <v>142</v>
      </c>
      <c r="D509" s="82" t="s">
        <v>145</v>
      </c>
      <c r="E509" s="79" t="s">
        <v>138</v>
      </c>
      <c r="F509" s="183">
        <f>'Пр 8 вед2020-21'!G68</f>
        <v>500</v>
      </c>
      <c r="G509" s="183">
        <f>'Пр 8 вед2020-21'!H68</f>
        <v>500</v>
      </c>
      <c r="H509" s="52"/>
      <c r="I509" s="52"/>
    </row>
    <row r="510" spans="1:9" s="85" customFormat="1" ht="22.5" x14ac:dyDescent="0.2">
      <c r="A510" s="78" t="s">
        <v>130</v>
      </c>
      <c r="B510" s="82" t="s">
        <v>110</v>
      </c>
      <c r="C510" s="82" t="s">
        <v>142</v>
      </c>
      <c r="D510" s="82" t="s">
        <v>131</v>
      </c>
      <c r="E510" s="79"/>
      <c r="F510" s="183">
        <f>F511+F516</f>
        <v>11989.300000000001</v>
      </c>
      <c r="G510" s="183">
        <f>G511+G516</f>
        <v>11989.300000000001</v>
      </c>
      <c r="H510" s="52"/>
      <c r="I510" s="52"/>
    </row>
    <row r="511" spans="1:9" s="85" customFormat="1" ht="22.5" x14ac:dyDescent="0.2">
      <c r="A511" s="95" t="s">
        <v>146</v>
      </c>
      <c r="B511" s="97" t="s">
        <v>110</v>
      </c>
      <c r="C511" s="99" t="s">
        <v>142</v>
      </c>
      <c r="D511" s="99" t="s">
        <v>147</v>
      </c>
      <c r="E511" s="97"/>
      <c r="F511" s="182">
        <f>F512</f>
        <v>577</v>
      </c>
      <c r="G511" s="182">
        <f>G512</f>
        <v>577</v>
      </c>
      <c r="H511" s="52"/>
      <c r="I511" s="52"/>
    </row>
    <row r="512" spans="1:9" s="85" customFormat="1" ht="33.75" x14ac:dyDescent="0.2">
      <c r="A512" s="78" t="s">
        <v>125</v>
      </c>
      <c r="B512" s="79" t="s">
        <v>110</v>
      </c>
      <c r="C512" s="82" t="s">
        <v>142</v>
      </c>
      <c r="D512" s="82" t="s">
        <v>148</v>
      </c>
      <c r="E512" s="79">
        <v>100</v>
      </c>
      <c r="F512" s="183">
        <f>F513</f>
        <v>577</v>
      </c>
      <c r="G512" s="183">
        <f>G513</f>
        <v>577</v>
      </c>
      <c r="H512" s="52"/>
      <c r="I512" s="52"/>
    </row>
    <row r="513" spans="1:9" s="85" customFormat="1" x14ac:dyDescent="0.2">
      <c r="A513" s="78" t="s">
        <v>149</v>
      </c>
      <c r="B513" s="79" t="s">
        <v>110</v>
      </c>
      <c r="C513" s="82" t="s">
        <v>142</v>
      </c>
      <c r="D513" s="82" t="s">
        <v>148</v>
      </c>
      <c r="E513" s="79">
        <v>120</v>
      </c>
      <c r="F513" s="183">
        <f>F514+F515</f>
        <v>577</v>
      </c>
      <c r="G513" s="183">
        <f>G514+G515</f>
        <v>577</v>
      </c>
      <c r="H513" s="52"/>
      <c r="I513" s="52"/>
    </row>
    <row r="514" spans="1:9" s="85" customFormat="1" x14ac:dyDescent="0.2">
      <c r="A514" s="105" t="s">
        <v>150</v>
      </c>
      <c r="B514" s="79" t="s">
        <v>110</v>
      </c>
      <c r="C514" s="82" t="s">
        <v>142</v>
      </c>
      <c r="D514" s="82" t="s">
        <v>148</v>
      </c>
      <c r="E514" s="79">
        <v>121</v>
      </c>
      <c r="F514" s="183">
        <f>'Пр 8 вед2020-21'!G73</f>
        <v>443.2</v>
      </c>
      <c r="G514" s="183">
        <f>'Пр 8 вед2020-21'!H73</f>
        <v>443.2</v>
      </c>
      <c r="H514" s="52"/>
      <c r="I514" s="52"/>
    </row>
    <row r="515" spans="1:9" s="85" customFormat="1" ht="33.75" x14ac:dyDescent="0.2">
      <c r="A515" s="105" t="s">
        <v>151</v>
      </c>
      <c r="B515" s="79" t="s">
        <v>110</v>
      </c>
      <c r="C515" s="82" t="s">
        <v>142</v>
      </c>
      <c r="D515" s="82" t="s">
        <v>148</v>
      </c>
      <c r="E515" s="79">
        <v>129</v>
      </c>
      <c r="F515" s="183">
        <f>'Пр 8 вед2020-21'!G74</f>
        <v>133.80000000000001</v>
      </c>
      <c r="G515" s="183">
        <f>'Пр 8 вед2020-21'!H74</f>
        <v>133.80000000000001</v>
      </c>
      <c r="H515" s="52"/>
      <c r="I515" s="52"/>
    </row>
    <row r="516" spans="1:9" s="85" customFormat="1" ht="22.5" x14ac:dyDescent="0.2">
      <c r="A516" s="95" t="s">
        <v>132</v>
      </c>
      <c r="B516" s="97" t="s">
        <v>110</v>
      </c>
      <c r="C516" s="99" t="s">
        <v>142</v>
      </c>
      <c r="D516" s="99" t="s">
        <v>158</v>
      </c>
      <c r="E516" s="97"/>
      <c r="F516" s="182">
        <f>F517+F521+F525</f>
        <v>11412.300000000001</v>
      </c>
      <c r="G516" s="182">
        <f>G517+G521+G525</f>
        <v>11412.300000000001</v>
      </c>
      <c r="H516" s="52"/>
      <c r="I516" s="52"/>
    </row>
    <row r="517" spans="1:9" s="85" customFormat="1" ht="33.75" x14ac:dyDescent="0.2">
      <c r="A517" s="78" t="s">
        <v>125</v>
      </c>
      <c r="B517" s="79" t="s">
        <v>110</v>
      </c>
      <c r="C517" s="82" t="s">
        <v>142</v>
      </c>
      <c r="D517" s="82" t="s">
        <v>159</v>
      </c>
      <c r="E517" s="79">
        <v>100</v>
      </c>
      <c r="F517" s="183">
        <f>F518</f>
        <v>11173.300000000001</v>
      </c>
      <c r="G517" s="183">
        <f>G518</f>
        <v>11173.300000000001</v>
      </c>
      <c r="H517" s="52"/>
      <c r="I517" s="52"/>
    </row>
    <row r="518" spans="1:9" s="85" customFormat="1" x14ac:dyDescent="0.2">
      <c r="A518" s="78" t="s">
        <v>127</v>
      </c>
      <c r="B518" s="79" t="s">
        <v>110</v>
      </c>
      <c r="C518" s="82" t="s">
        <v>142</v>
      </c>
      <c r="D518" s="82" t="s">
        <v>159</v>
      </c>
      <c r="E518" s="79">
        <v>110</v>
      </c>
      <c r="F518" s="183">
        <f>F519+F520</f>
        <v>11173.300000000001</v>
      </c>
      <c r="G518" s="183">
        <f>G519+G520</f>
        <v>11173.300000000001</v>
      </c>
      <c r="H518" s="52"/>
      <c r="I518" s="52"/>
    </row>
    <row r="519" spans="1:9" s="85" customFormat="1" x14ac:dyDescent="0.2">
      <c r="A519" s="78" t="s">
        <v>128</v>
      </c>
      <c r="B519" s="79" t="s">
        <v>110</v>
      </c>
      <c r="C519" s="82" t="s">
        <v>142</v>
      </c>
      <c r="D519" s="82" t="s">
        <v>159</v>
      </c>
      <c r="E519" s="79">
        <v>111</v>
      </c>
      <c r="F519" s="183">
        <f>'Пр 8 вед2020-21'!G78</f>
        <v>8581.7000000000007</v>
      </c>
      <c r="G519" s="183">
        <f>'Пр 8 вед2020-21'!H78</f>
        <v>8581.7000000000007</v>
      </c>
      <c r="H519" s="52"/>
      <c r="I519" s="52"/>
    </row>
    <row r="520" spans="1:9" s="85" customFormat="1" ht="22.5" x14ac:dyDescent="0.2">
      <c r="A520" s="105" t="s">
        <v>129</v>
      </c>
      <c r="B520" s="79" t="s">
        <v>110</v>
      </c>
      <c r="C520" s="82" t="s">
        <v>142</v>
      </c>
      <c r="D520" s="82" t="s">
        <v>159</v>
      </c>
      <c r="E520" s="79">
        <v>119</v>
      </c>
      <c r="F520" s="183">
        <f>'Пр 8 вед2020-21'!G79</f>
        <v>2591.6</v>
      </c>
      <c r="G520" s="183">
        <f>'Пр 8 вед2020-21'!H79</f>
        <v>2591.6</v>
      </c>
      <c r="H520" s="52"/>
      <c r="I520" s="52"/>
    </row>
    <row r="521" spans="1:9" s="85" customFormat="1" x14ac:dyDescent="0.2">
      <c r="A521" s="78" t="s">
        <v>507</v>
      </c>
      <c r="B521" s="79" t="s">
        <v>110</v>
      </c>
      <c r="C521" s="82" t="s">
        <v>142</v>
      </c>
      <c r="D521" s="82" t="s">
        <v>160</v>
      </c>
      <c r="E521" s="79" t="s">
        <v>134</v>
      </c>
      <c r="F521" s="183">
        <f>SUM(F522)</f>
        <v>234.9</v>
      </c>
      <c r="G521" s="183">
        <f>SUM(G522)</f>
        <v>234.9</v>
      </c>
      <c r="H521" s="52"/>
      <c r="I521" s="52"/>
    </row>
    <row r="522" spans="1:9" ht="22.5" x14ac:dyDescent="0.2">
      <c r="A522" s="78" t="s">
        <v>135</v>
      </c>
      <c r="B522" s="79" t="s">
        <v>110</v>
      </c>
      <c r="C522" s="82" t="s">
        <v>142</v>
      </c>
      <c r="D522" s="82" t="s">
        <v>160</v>
      </c>
      <c r="E522" s="79" t="s">
        <v>136</v>
      </c>
      <c r="F522" s="183">
        <f>F524+F523</f>
        <v>234.9</v>
      </c>
      <c r="G522" s="183">
        <f>G524+G523</f>
        <v>234.9</v>
      </c>
    </row>
    <row r="523" spans="1:9" ht="22.5" x14ac:dyDescent="0.2">
      <c r="A523" s="106" t="s">
        <v>152</v>
      </c>
      <c r="B523" s="79" t="s">
        <v>110</v>
      </c>
      <c r="C523" s="82" t="s">
        <v>142</v>
      </c>
      <c r="D523" s="82" t="s">
        <v>160</v>
      </c>
      <c r="E523" s="79">
        <v>242</v>
      </c>
      <c r="F523" s="183">
        <f>'Пр 8 вед2020-21'!G82</f>
        <v>95.9</v>
      </c>
      <c r="G523" s="183">
        <f>'Пр 8 вед2020-21'!H82</f>
        <v>95.9</v>
      </c>
    </row>
    <row r="524" spans="1:9" x14ac:dyDescent="0.2">
      <c r="A524" s="106" t="s">
        <v>681</v>
      </c>
      <c r="B524" s="79" t="s">
        <v>110</v>
      </c>
      <c r="C524" s="82" t="s">
        <v>142</v>
      </c>
      <c r="D524" s="82" t="s">
        <v>160</v>
      </c>
      <c r="E524" s="79" t="s">
        <v>138</v>
      </c>
      <c r="F524" s="183">
        <f>'Пр 8 вед2020-21'!G83</f>
        <v>139</v>
      </c>
      <c r="G524" s="183">
        <f>'Пр 8 вед2020-21'!H83</f>
        <v>139</v>
      </c>
    </row>
    <row r="525" spans="1:9" x14ac:dyDescent="0.2">
      <c r="A525" s="69" t="s">
        <v>153</v>
      </c>
      <c r="B525" s="79" t="s">
        <v>110</v>
      </c>
      <c r="C525" s="82" t="s">
        <v>142</v>
      </c>
      <c r="D525" s="82" t="s">
        <v>160</v>
      </c>
      <c r="E525" s="67" t="s">
        <v>215</v>
      </c>
      <c r="F525" s="185">
        <f>F526</f>
        <v>4.0999999999999996</v>
      </c>
      <c r="G525" s="185">
        <f>G526</f>
        <v>4.0999999999999996</v>
      </c>
    </row>
    <row r="526" spans="1:9" x14ac:dyDescent="0.2">
      <c r="A526" s="69" t="s">
        <v>154</v>
      </c>
      <c r="B526" s="79" t="s">
        <v>110</v>
      </c>
      <c r="C526" s="82" t="s">
        <v>142</v>
      </c>
      <c r="D526" s="82" t="s">
        <v>160</v>
      </c>
      <c r="E526" s="67" t="s">
        <v>155</v>
      </c>
      <c r="F526" s="185">
        <f>F527+F529+F528</f>
        <v>4.0999999999999996</v>
      </c>
      <c r="G526" s="185">
        <f>G527+G529+G528</f>
        <v>4.0999999999999996</v>
      </c>
    </row>
    <row r="527" spans="1:9" x14ac:dyDescent="0.2">
      <c r="A527" s="73" t="s">
        <v>156</v>
      </c>
      <c r="B527" s="79" t="s">
        <v>110</v>
      </c>
      <c r="C527" s="82" t="s">
        <v>142</v>
      </c>
      <c r="D527" s="82" t="s">
        <v>160</v>
      </c>
      <c r="E527" s="67" t="s">
        <v>157</v>
      </c>
      <c r="F527" s="183">
        <f>'Пр 8 вед2020-21'!G86</f>
        <v>0</v>
      </c>
      <c r="G527" s="183">
        <f>'Пр 8 вед2020-21'!H86</f>
        <v>0</v>
      </c>
    </row>
    <row r="528" spans="1:9" x14ac:dyDescent="0.2">
      <c r="A528" s="69" t="s">
        <v>216</v>
      </c>
      <c r="B528" s="79" t="s">
        <v>110</v>
      </c>
      <c r="C528" s="82" t="s">
        <v>142</v>
      </c>
      <c r="D528" s="82" t="s">
        <v>160</v>
      </c>
      <c r="E528" s="67">
        <v>852</v>
      </c>
      <c r="F528" s="183">
        <f>'Пр 8 вед2020-21'!G87</f>
        <v>0</v>
      </c>
      <c r="G528" s="183">
        <f>'Пр 8 вед2020-21'!H87</f>
        <v>0</v>
      </c>
    </row>
    <row r="529" spans="1:9" x14ac:dyDescent="0.2">
      <c r="A529" s="69" t="s">
        <v>469</v>
      </c>
      <c r="B529" s="79" t="s">
        <v>110</v>
      </c>
      <c r="C529" s="82" t="s">
        <v>142</v>
      </c>
      <c r="D529" s="82" t="s">
        <v>160</v>
      </c>
      <c r="E529" s="67">
        <v>853</v>
      </c>
      <c r="F529" s="183">
        <f>'Пр 8 вед2020-21'!G88</f>
        <v>4.0999999999999996</v>
      </c>
      <c r="G529" s="183">
        <f>'Пр 8 вед2020-21'!H88</f>
        <v>4.0999999999999996</v>
      </c>
    </row>
    <row r="530" spans="1:9" x14ac:dyDescent="0.2">
      <c r="A530" s="93" t="s">
        <v>403</v>
      </c>
      <c r="B530" s="92" t="s">
        <v>238</v>
      </c>
      <c r="C530" s="94" t="s">
        <v>163</v>
      </c>
      <c r="D530" s="94" t="s">
        <v>164</v>
      </c>
      <c r="E530" s="92" t="s">
        <v>165</v>
      </c>
      <c r="F530" s="181">
        <f t="shared" ref="F530:G536" si="42">F531</f>
        <v>300</v>
      </c>
      <c r="G530" s="181">
        <f t="shared" si="42"/>
        <v>300</v>
      </c>
      <c r="H530" s="144"/>
    </row>
    <row r="531" spans="1:9" x14ac:dyDescent="0.2">
      <c r="A531" s="93" t="s">
        <v>404</v>
      </c>
      <c r="B531" s="92" t="s">
        <v>238</v>
      </c>
      <c r="C531" s="94" t="s">
        <v>238</v>
      </c>
      <c r="D531" s="94" t="s">
        <v>164</v>
      </c>
      <c r="E531" s="92" t="s">
        <v>165</v>
      </c>
      <c r="F531" s="181">
        <f t="shared" si="42"/>
        <v>300</v>
      </c>
      <c r="G531" s="181">
        <f t="shared" si="42"/>
        <v>300</v>
      </c>
    </row>
    <row r="532" spans="1:9" ht="31.5" x14ac:dyDescent="0.2">
      <c r="A532" s="109" t="s">
        <v>727</v>
      </c>
      <c r="B532" s="92" t="s">
        <v>238</v>
      </c>
      <c r="C532" s="94" t="s">
        <v>238</v>
      </c>
      <c r="D532" s="94" t="s">
        <v>405</v>
      </c>
      <c r="E532" s="92"/>
      <c r="F532" s="181">
        <f t="shared" ref="F532:G534" si="43">F533</f>
        <v>300</v>
      </c>
      <c r="G532" s="181">
        <f t="shared" si="43"/>
        <v>300</v>
      </c>
    </row>
    <row r="533" spans="1:9" ht="33.75" x14ac:dyDescent="0.2">
      <c r="A533" s="78" t="s">
        <v>406</v>
      </c>
      <c r="B533" s="79" t="s">
        <v>238</v>
      </c>
      <c r="C533" s="82" t="s">
        <v>238</v>
      </c>
      <c r="D533" s="82" t="s">
        <v>407</v>
      </c>
      <c r="E533" s="79" t="s">
        <v>165</v>
      </c>
      <c r="F533" s="183">
        <f t="shared" si="43"/>
        <v>300</v>
      </c>
      <c r="G533" s="183">
        <f t="shared" si="43"/>
        <v>300</v>
      </c>
    </row>
    <row r="534" spans="1:9" ht="33.75" x14ac:dyDescent="0.2">
      <c r="A534" s="95" t="s">
        <v>408</v>
      </c>
      <c r="B534" s="97" t="s">
        <v>238</v>
      </c>
      <c r="C534" s="99" t="s">
        <v>238</v>
      </c>
      <c r="D534" s="99" t="s">
        <v>409</v>
      </c>
      <c r="E534" s="97"/>
      <c r="F534" s="182">
        <f t="shared" si="43"/>
        <v>300</v>
      </c>
      <c r="G534" s="182">
        <f t="shared" si="43"/>
        <v>300</v>
      </c>
    </row>
    <row r="535" spans="1:9" x14ac:dyDescent="0.2">
      <c r="A535" s="78" t="s">
        <v>507</v>
      </c>
      <c r="B535" s="79" t="s">
        <v>238</v>
      </c>
      <c r="C535" s="82" t="s">
        <v>238</v>
      </c>
      <c r="D535" s="82" t="s">
        <v>409</v>
      </c>
      <c r="E535" s="79" t="s">
        <v>134</v>
      </c>
      <c r="F535" s="183">
        <f t="shared" si="42"/>
        <v>300</v>
      </c>
      <c r="G535" s="183">
        <f t="shared" si="42"/>
        <v>300</v>
      </c>
    </row>
    <row r="536" spans="1:9" ht="22.5" x14ac:dyDescent="0.2">
      <c r="A536" s="78" t="s">
        <v>135</v>
      </c>
      <c r="B536" s="79" t="s">
        <v>238</v>
      </c>
      <c r="C536" s="82" t="s">
        <v>238</v>
      </c>
      <c r="D536" s="82" t="s">
        <v>409</v>
      </c>
      <c r="E536" s="79" t="s">
        <v>136</v>
      </c>
      <c r="F536" s="183">
        <f t="shared" si="42"/>
        <v>300</v>
      </c>
      <c r="G536" s="183">
        <f t="shared" si="42"/>
        <v>300</v>
      </c>
    </row>
    <row r="537" spans="1:9" x14ac:dyDescent="0.2">
      <c r="A537" s="106" t="s">
        <v>681</v>
      </c>
      <c r="B537" s="79" t="s">
        <v>238</v>
      </c>
      <c r="C537" s="82" t="s">
        <v>238</v>
      </c>
      <c r="D537" s="82" t="s">
        <v>409</v>
      </c>
      <c r="E537" s="79" t="s">
        <v>138</v>
      </c>
      <c r="F537" s="194">
        <f>'Пр 8 вед2020-21'!G674</f>
        <v>300</v>
      </c>
      <c r="G537" s="194">
        <f>'Пр 8 вед2020-21'!H674</f>
        <v>300</v>
      </c>
    </row>
    <row r="538" spans="1:9" x14ac:dyDescent="0.2">
      <c r="A538" s="61" t="s">
        <v>166</v>
      </c>
      <c r="B538" s="91" t="s">
        <v>167</v>
      </c>
      <c r="C538" s="89" t="s">
        <v>163</v>
      </c>
      <c r="D538" s="89" t="s">
        <v>164</v>
      </c>
      <c r="E538" s="91" t="s">
        <v>165</v>
      </c>
      <c r="F538" s="180">
        <f>F539+F637+F655</f>
        <v>78197.099999999991</v>
      </c>
      <c r="G538" s="180">
        <f>G539+G637+G655</f>
        <v>79068.099999999991</v>
      </c>
    </row>
    <row r="539" spans="1:9" x14ac:dyDescent="0.2">
      <c r="A539" s="61" t="s">
        <v>168</v>
      </c>
      <c r="B539" s="91" t="s">
        <v>167</v>
      </c>
      <c r="C539" s="89" t="s">
        <v>169</v>
      </c>
      <c r="D539" s="89"/>
      <c r="E539" s="91"/>
      <c r="F539" s="180">
        <f>F540+F545+F596+F632+F592</f>
        <v>29935.399999999998</v>
      </c>
      <c r="G539" s="180">
        <f>G540+G545+G596+G632+G592</f>
        <v>30278.1</v>
      </c>
    </row>
    <row r="540" spans="1:9" s="85" customFormat="1" ht="22.5" x14ac:dyDescent="0.2">
      <c r="A540" s="78" t="s">
        <v>284</v>
      </c>
      <c r="B540" s="82" t="s">
        <v>167</v>
      </c>
      <c r="C540" s="82" t="s">
        <v>169</v>
      </c>
      <c r="D540" s="82" t="s">
        <v>285</v>
      </c>
      <c r="E540" s="79"/>
      <c r="F540" s="191">
        <f t="shared" ref="F540:G543" si="44">F541</f>
        <v>500</v>
      </c>
      <c r="G540" s="191">
        <f t="shared" si="44"/>
        <v>500</v>
      </c>
      <c r="H540" s="52"/>
      <c r="I540" s="52"/>
    </row>
    <row r="541" spans="1:9" s="85" customFormat="1" ht="22.5" x14ac:dyDescent="0.2">
      <c r="A541" s="78" t="s">
        <v>286</v>
      </c>
      <c r="B541" s="82" t="s">
        <v>167</v>
      </c>
      <c r="C541" s="82" t="s">
        <v>169</v>
      </c>
      <c r="D541" s="82" t="s">
        <v>287</v>
      </c>
      <c r="E541" s="79"/>
      <c r="F541" s="191">
        <f t="shared" si="44"/>
        <v>500</v>
      </c>
      <c r="G541" s="191">
        <f t="shared" si="44"/>
        <v>500</v>
      </c>
      <c r="H541" s="52"/>
      <c r="I541" s="52"/>
    </row>
    <row r="542" spans="1:9" s="85" customFormat="1" x14ac:dyDescent="0.2">
      <c r="A542" s="73" t="s">
        <v>177</v>
      </c>
      <c r="B542" s="82" t="s">
        <v>167</v>
      </c>
      <c r="C542" s="82" t="s">
        <v>169</v>
      </c>
      <c r="D542" s="82" t="s">
        <v>287</v>
      </c>
      <c r="E542" s="79">
        <v>300</v>
      </c>
      <c r="F542" s="191">
        <f t="shared" si="44"/>
        <v>500</v>
      </c>
      <c r="G542" s="191">
        <f t="shared" si="44"/>
        <v>500</v>
      </c>
      <c r="H542" s="52"/>
      <c r="I542" s="52"/>
    </row>
    <row r="543" spans="1:9" s="85" customFormat="1" ht="33.75" x14ac:dyDescent="0.2">
      <c r="A543" s="78" t="s">
        <v>474</v>
      </c>
      <c r="B543" s="82" t="s">
        <v>167</v>
      </c>
      <c r="C543" s="82" t="s">
        <v>169</v>
      </c>
      <c r="D543" s="82" t="s">
        <v>287</v>
      </c>
      <c r="E543" s="79">
        <v>320</v>
      </c>
      <c r="F543" s="191">
        <f t="shared" si="44"/>
        <v>500</v>
      </c>
      <c r="G543" s="191">
        <f t="shared" si="44"/>
        <v>500</v>
      </c>
      <c r="H543" s="52"/>
      <c r="I543" s="52"/>
    </row>
    <row r="544" spans="1:9" s="85" customFormat="1" x14ac:dyDescent="0.2">
      <c r="A544" s="106" t="s">
        <v>412</v>
      </c>
      <c r="B544" s="82" t="s">
        <v>167</v>
      </c>
      <c r="C544" s="82" t="s">
        <v>169</v>
      </c>
      <c r="D544" s="82" t="s">
        <v>287</v>
      </c>
      <c r="E544" s="79">
        <v>322</v>
      </c>
      <c r="F544" s="191">
        <f>'Пр 8 вед2020-21'!G387</f>
        <v>500</v>
      </c>
      <c r="G544" s="191">
        <f>'Пр 8 вед2020-21'!H387</f>
        <v>500</v>
      </c>
      <c r="H544" s="52"/>
      <c r="I544" s="52"/>
    </row>
    <row r="545" spans="1:7" ht="21" x14ac:dyDescent="0.2">
      <c r="A545" s="61" t="s">
        <v>716</v>
      </c>
      <c r="B545" s="91">
        <v>10</v>
      </c>
      <c r="C545" s="89" t="s">
        <v>169</v>
      </c>
      <c r="D545" s="89" t="s">
        <v>170</v>
      </c>
      <c r="E545" s="91"/>
      <c r="F545" s="180">
        <f>F546+F570</f>
        <v>27999.1</v>
      </c>
      <c r="G545" s="180">
        <f>G546+G570</f>
        <v>28329.899999999998</v>
      </c>
    </row>
    <row r="546" spans="1:7" ht="22.5" x14ac:dyDescent="0.2">
      <c r="A546" s="65" t="s">
        <v>171</v>
      </c>
      <c r="B546" s="71" t="s">
        <v>167</v>
      </c>
      <c r="C546" s="71" t="s">
        <v>169</v>
      </c>
      <c r="D546" s="71" t="s">
        <v>172</v>
      </c>
      <c r="E546" s="74"/>
      <c r="F546" s="184">
        <f>F547+F552+F560+F565</f>
        <v>18298.399999999998</v>
      </c>
      <c r="G546" s="184">
        <f>G547+G552+G560+G565</f>
        <v>18514.899999999998</v>
      </c>
    </row>
    <row r="547" spans="1:7" s="75" customFormat="1" ht="22.5" x14ac:dyDescent="0.2">
      <c r="A547" s="65" t="s">
        <v>173</v>
      </c>
      <c r="B547" s="71" t="s">
        <v>167</v>
      </c>
      <c r="C547" s="71" t="s">
        <v>169</v>
      </c>
      <c r="D547" s="71" t="s">
        <v>174</v>
      </c>
      <c r="E547" s="74"/>
      <c r="F547" s="184">
        <f>F548</f>
        <v>7150.8</v>
      </c>
      <c r="G547" s="184">
        <f>G548</f>
        <v>7235</v>
      </c>
    </row>
    <row r="548" spans="1:7" s="75" customFormat="1" ht="11.25" x14ac:dyDescent="0.2">
      <c r="A548" s="73" t="s">
        <v>175</v>
      </c>
      <c r="B548" s="71" t="s">
        <v>167</v>
      </c>
      <c r="C548" s="71" t="s">
        <v>169</v>
      </c>
      <c r="D548" s="71" t="s">
        <v>176</v>
      </c>
      <c r="E548" s="74"/>
      <c r="F548" s="184">
        <f>F549</f>
        <v>7150.8</v>
      </c>
      <c r="G548" s="184">
        <f>G549</f>
        <v>7235</v>
      </c>
    </row>
    <row r="549" spans="1:7" s="75" customFormat="1" ht="11.25" x14ac:dyDescent="0.2">
      <c r="A549" s="73" t="s">
        <v>177</v>
      </c>
      <c r="B549" s="71" t="s">
        <v>167</v>
      </c>
      <c r="C549" s="71" t="s">
        <v>169</v>
      </c>
      <c r="D549" s="71" t="s">
        <v>176</v>
      </c>
      <c r="E549" s="71" t="s">
        <v>178</v>
      </c>
      <c r="F549" s="184">
        <f>F551</f>
        <v>7150.8</v>
      </c>
      <c r="G549" s="184">
        <f>G551</f>
        <v>7235</v>
      </c>
    </row>
    <row r="550" spans="1:7" s="75" customFormat="1" ht="11.25" x14ac:dyDescent="0.2">
      <c r="A550" s="73" t="s">
        <v>179</v>
      </c>
      <c r="B550" s="71" t="s">
        <v>167</v>
      </c>
      <c r="C550" s="71" t="s">
        <v>169</v>
      </c>
      <c r="D550" s="71" t="s">
        <v>176</v>
      </c>
      <c r="E550" s="74">
        <v>310</v>
      </c>
      <c r="F550" s="184">
        <f>F551</f>
        <v>7150.8</v>
      </c>
      <c r="G550" s="184">
        <f>G551</f>
        <v>7235</v>
      </c>
    </row>
    <row r="551" spans="1:7" s="75" customFormat="1" ht="32.25" customHeight="1" x14ac:dyDescent="0.2">
      <c r="A551" s="69" t="s">
        <v>474</v>
      </c>
      <c r="B551" s="71" t="s">
        <v>167</v>
      </c>
      <c r="C551" s="71" t="s">
        <v>169</v>
      </c>
      <c r="D551" s="71" t="s">
        <v>176</v>
      </c>
      <c r="E551" s="74">
        <v>313</v>
      </c>
      <c r="F551" s="184">
        <f>'Пр 8 вед2020-21'!G108</f>
        <v>7150.8</v>
      </c>
      <c r="G551" s="184">
        <f>'Пр 8 вед2020-21'!H108</f>
        <v>7235</v>
      </c>
    </row>
    <row r="552" spans="1:7" s="75" customFormat="1" ht="22.5" x14ac:dyDescent="0.2">
      <c r="A552" s="65" t="s">
        <v>184</v>
      </c>
      <c r="B552" s="67">
        <v>10</v>
      </c>
      <c r="C552" s="66" t="s">
        <v>169</v>
      </c>
      <c r="D552" s="66" t="s">
        <v>185</v>
      </c>
      <c r="E552" s="67" t="s">
        <v>165</v>
      </c>
      <c r="F552" s="185">
        <f>F553</f>
        <v>10708.7</v>
      </c>
      <c r="G552" s="185">
        <f>G553</f>
        <v>10835.8</v>
      </c>
    </row>
    <row r="553" spans="1:7" s="75" customFormat="1" ht="22.5" x14ac:dyDescent="0.2">
      <c r="A553" s="65" t="s">
        <v>71</v>
      </c>
      <c r="B553" s="67" t="s">
        <v>167</v>
      </c>
      <c r="C553" s="66" t="s">
        <v>169</v>
      </c>
      <c r="D553" s="66" t="s">
        <v>186</v>
      </c>
      <c r="E553" s="67"/>
      <c r="F553" s="185">
        <f>F554+F557</f>
        <v>10708.7</v>
      </c>
      <c r="G553" s="185">
        <f>G554+G557</f>
        <v>10835.8</v>
      </c>
    </row>
    <row r="554" spans="1:7" x14ac:dyDescent="0.2">
      <c r="A554" s="78" t="s">
        <v>507</v>
      </c>
      <c r="B554" s="67" t="s">
        <v>167</v>
      </c>
      <c r="C554" s="66" t="s">
        <v>169</v>
      </c>
      <c r="D554" s="66" t="s">
        <v>186</v>
      </c>
      <c r="E554" s="67" t="s">
        <v>134</v>
      </c>
      <c r="F554" s="185">
        <f>SUM(F555)</f>
        <v>0</v>
      </c>
      <c r="G554" s="185">
        <f>SUM(G555)</f>
        <v>1</v>
      </c>
    </row>
    <row r="555" spans="1:7" s="75" customFormat="1" ht="22.5" x14ac:dyDescent="0.2">
      <c r="A555" s="78" t="s">
        <v>135</v>
      </c>
      <c r="B555" s="67" t="s">
        <v>167</v>
      </c>
      <c r="C555" s="66" t="s">
        <v>169</v>
      </c>
      <c r="D555" s="66" t="s">
        <v>186</v>
      </c>
      <c r="E555" s="67" t="s">
        <v>136</v>
      </c>
      <c r="F555" s="185">
        <f>F556</f>
        <v>0</v>
      </c>
      <c r="G555" s="185">
        <f>G556</f>
        <v>1</v>
      </c>
    </row>
    <row r="556" spans="1:7" s="75" customFormat="1" ht="11.25" x14ac:dyDescent="0.2">
      <c r="A556" s="106" t="s">
        <v>681</v>
      </c>
      <c r="B556" s="67" t="s">
        <v>167</v>
      </c>
      <c r="C556" s="66" t="s">
        <v>169</v>
      </c>
      <c r="D556" s="66" t="s">
        <v>186</v>
      </c>
      <c r="E556" s="67" t="s">
        <v>138</v>
      </c>
      <c r="F556" s="184">
        <f>'Пр 8 вед2020-21'!G113</f>
        <v>0</v>
      </c>
      <c r="G556" s="184">
        <f>'Пр 8 вед2020-21'!H113</f>
        <v>1</v>
      </c>
    </row>
    <row r="557" spans="1:7" s="75" customFormat="1" ht="11.25" x14ac:dyDescent="0.2">
      <c r="A557" s="73" t="s">
        <v>177</v>
      </c>
      <c r="B557" s="67" t="s">
        <v>167</v>
      </c>
      <c r="C557" s="66" t="s">
        <v>169</v>
      </c>
      <c r="D557" s="66" t="s">
        <v>186</v>
      </c>
      <c r="E557" s="67">
        <v>300</v>
      </c>
      <c r="F557" s="185">
        <f>F558</f>
        <v>10708.7</v>
      </c>
      <c r="G557" s="185">
        <f>G558</f>
        <v>10834.8</v>
      </c>
    </row>
    <row r="558" spans="1:7" x14ac:dyDescent="0.2">
      <c r="A558" s="73" t="s">
        <v>179</v>
      </c>
      <c r="B558" s="67" t="s">
        <v>167</v>
      </c>
      <c r="C558" s="66" t="s">
        <v>169</v>
      </c>
      <c r="D558" s="66" t="s">
        <v>186</v>
      </c>
      <c r="E558" s="67">
        <v>310</v>
      </c>
      <c r="F558" s="185">
        <f>F559</f>
        <v>10708.7</v>
      </c>
      <c r="G558" s="185">
        <f>G559</f>
        <v>10834.8</v>
      </c>
    </row>
    <row r="559" spans="1:7" ht="22.5" x14ac:dyDescent="0.2">
      <c r="A559" s="69" t="s">
        <v>180</v>
      </c>
      <c r="B559" s="67">
        <v>10</v>
      </c>
      <c r="C559" s="66" t="s">
        <v>169</v>
      </c>
      <c r="D559" s="66" t="s">
        <v>186</v>
      </c>
      <c r="E559" s="67">
        <v>313</v>
      </c>
      <c r="F559" s="184">
        <f>'Пр 8 вед2020-21'!G116</f>
        <v>10708.7</v>
      </c>
      <c r="G559" s="184">
        <f>'Пр 8 вед2020-21'!H116</f>
        <v>10834.8</v>
      </c>
    </row>
    <row r="560" spans="1:7" ht="22.5" x14ac:dyDescent="0.2">
      <c r="A560" s="73" t="s">
        <v>187</v>
      </c>
      <c r="B560" s="71" t="s">
        <v>167</v>
      </c>
      <c r="C560" s="71" t="s">
        <v>169</v>
      </c>
      <c r="D560" s="71" t="s">
        <v>188</v>
      </c>
      <c r="E560" s="71"/>
      <c r="F560" s="184">
        <f>F562</f>
        <v>349.3</v>
      </c>
      <c r="G560" s="184">
        <f>G562</f>
        <v>353.5</v>
      </c>
    </row>
    <row r="561" spans="1:7" ht="22.5" x14ac:dyDescent="0.2">
      <c r="A561" s="73" t="s">
        <v>518</v>
      </c>
      <c r="B561" s="71" t="s">
        <v>167</v>
      </c>
      <c r="C561" s="71" t="s">
        <v>169</v>
      </c>
      <c r="D561" s="71" t="s">
        <v>189</v>
      </c>
      <c r="E561" s="71"/>
      <c r="F561" s="184">
        <f t="shared" ref="F561:G563" si="45">F562</f>
        <v>349.3</v>
      </c>
      <c r="G561" s="184">
        <f t="shared" si="45"/>
        <v>353.5</v>
      </c>
    </row>
    <row r="562" spans="1:7" x14ac:dyDescent="0.2">
      <c r="A562" s="73" t="s">
        <v>177</v>
      </c>
      <c r="B562" s="71" t="s">
        <v>167</v>
      </c>
      <c r="C562" s="71" t="s">
        <v>169</v>
      </c>
      <c r="D562" s="71" t="s">
        <v>189</v>
      </c>
      <c r="E562" s="71" t="s">
        <v>178</v>
      </c>
      <c r="F562" s="184">
        <f t="shared" si="45"/>
        <v>349.3</v>
      </c>
      <c r="G562" s="184">
        <f t="shared" si="45"/>
        <v>353.5</v>
      </c>
    </row>
    <row r="563" spans="1:7" x14ac:dyDescent="0.2">
      <c r="A563" s="73" t="s">
        <v>179</v>
      </c>
      <c r="B563" s="71" t="s">
        <v>167</v>
      </c>
      <c r="C563" s="71" t="s">
        <v>169</v>
      </c>
      <c r="D563" s="71" t="s">
        <v>189</v>
      </c>
      <c r="E563" s="74">
        <v>310</v>
      </c>
      <c r="F563" s="184">
        <f t="shared" si="45"/>
        <v>349.3</v>
      </c>
      <c r="G563" s="184">
        <f t="shared" si="45"/>
        <v>353.5</v>
      </c>
    </row>
    <row r="564" spans="1:7" ht="22.5" x14ac:dyDescent="0.2">
      <c r="A564" s="69" t="s">
        <v>180</v>
      </c>
      <c r="B564" s="71" t="s">
        <v>167</v>
      </c>
      <c r="C564" s="71" t="s">
        <v>169</v>
      </c>
      <c r="D564" s="71" t="s">
        <v>189</v>
      </c>
      <c r="E564" s="74">
        <v>313</v>
      </c>
      <c r="F564" s="184">
        <f>'Пр 8 вед2020-21'!G121</f>
        <v>349.3</v>
      </c>
      <c r="G564" s="184">
        <f>'Пр 8 вед2020-21'!H121</f>
        <v>353.5</v>
      </c>
    </row>
    <row r="565" spans="1:7" ht="22.5" x14ac:dyDescent="0.2">
      <c r="A565" s="69" t="s">
        <v>772</v>
      </c>
      <c r="B565" s="71" t="s">
        <v>167</v>
      </c>
      <c r="C565" s="71" t="s">
        <v>169</v>
      </c>
      <c r="D565" s="66" t="s">
        <v>763</v>
      </c>
      <c r="E565" s="74"/>
      <c r="F565" s="184">
        <f>F566</f>
        <v>89.6</v>
      </c>
      <c r="G565" s="184">
        <f>G566</f>
        <v>90.6</v>
      </c>
    </row>
    <row r="566" spans="1:7" ht="22.5" x14ac:dyDescent="0.2">
      <c r="A566" s="69" t="s">
        <v>756</v>
      </c>
      <c r="B566" s="71" t="s">
        <v>167</v>
      </c>
      <c r="C566" s="71" t="s">
        <v>169</v>
      </c>
      <c r="D566" s="66" t="s">
        <v>771</v>
      </c>
      <c r="E566" s="74"/>
      <c r="F566" s="184">
        <f>F567</f>
        <v>89.6</v>
      </c>
      <c r="G566" s="184">
        <f>G567</f>
        <v>90.6</v>
      </c>
    </row>
    <row r="567" spans="1:7" s="75" customFormat="1" ht="11.25" x14ac:dyDescent="0.2">
      <c r="A567" s="73" t="s">
        <v>177</v>
      </c>
      <c r="B567" s="71" t="s">
        <v>167</v>
      </c>
      <c r="C567" s="71" t="s">
        <v>169</v>
      </c>
      <c r="D567" s="66" t="s">
        <v>771</v>
      </c>
      <c r="E567" s="71" t="s">
        <v>178</v>
      </c>
      <c r="F567" s="184">
        <f>F569</f>
        <v>89.6</v>
      </c>
      <c r="G567" s="184">
        <f>G569</f>
        <v>90.6</v>
      </c>
    </row>
    <row r="568" spans="1:7" s="75" customFormat="1" ht="11.25" x14ac:dyDescent="0.2">
      <c r="A568" s="73" t="s">
        <v>179</v>
      </c>
      <c r="B568" s="71" t="s">
        <v>167</v>
      </c>
      <c r="C568" s="71" t="s">
        <v>169</v>
      </c>
      <c r="D568" s="66" t="s">
        <v>771</v>
      </c>
      <c r="E568" s="74">
        <v>310</v>
      </c>
      <c r="F568" s="184">
        <f>F569</f>
        <v>89.6</v>
      </c>
      <c r="G568" s="184">
        <f>G569</f>
        <v>90.6</v>
      </c>
    </row>
    <row r="569" spans="1:7" ht="22.5" x14ac:dyDescent="0.2">
      <c r="A569" s="69" t="s">
        <v>180</v>
      </c>
      <c r="B569" s="71" t="s">
        <v>167</v>
      </c>
      <c r="C569" s="71" t="s">
        <v>169</v>
      </c>
      <c r="D569" s="66" t="s">
        <v>771</v>
      </c>
      <c r="E569" s="74">
        <v>313</v>
      </c>
      <c r="F569" s="184">
        <f>'Пр 8 вед2020-21'!G126</f>
        <v>89.6</v>
      </c>
      <c r="G569" s="184">
        <f>'Пр 8 вед2020-21'!H126</f>
        <v>90.6</v>
      </c>
    </row>
    <row r="570" spans="1:7" ht="22.5" x14ac:dyDescent="0.2">
      <c r="A570" s="78" t="s">
        <v>190</v>
      </c>
      <c r="B570" s="67">
        <v>10</v>
      </c>
      <c r="C570" s="66" t="s">
        <v>169</v>
      </c>
      <c r="D570" s="66" t="s">
        <v>191</v>
      </c>
      <c r="E570" s="67"/>
      <c r="F570" s="185">
        <f>F571+F579+F584</f>
        <v>9700.7000000000007</v>
      </c>
      <c r="G570" s="185">
        <f>G571+G579+G584</f>
        <v>9815</v>
      </c>
    </row>
    <row r="571" spans="1:7" s="75" customFormat="1" ht="22.5" x14ac:dyDescent="0.2">
      <c r="A571" s="73" t="s">
        <v>192</v>
      </c>
      <c r="B571" s="71" t="s">
        <v>167</v>
      </c>
      <c r="C571" s="71" t="s">
        <v>169</v>
      </c>
      <c r="D571" s="71" t="s">
        <v>193</v>
      </c>
      <c r="E571" s="71"/>
      <c r="F571" s="184">
        <f>F572</f>
        <v>4819.3999999999996</v>
      </c>
      <c r="G571" s="184">
        <f>G572</f>
        <v>4876.2</v>
      </c>
    </row>
    <row r="572" spans="1:7" s="75" customFormat="1" ht="22.5" x14ac:dyDescent="0.2">
      <c r="A572" s="73" t="s">
        <v>76</v>
      </c>
      <c r="B572" s="71" t="s">
        <v>167</v>
      </c>
      <c r="C572" s="71" t="s">
        <v>169</v>
      </c>
      <c r="D572" s="71" t="s">
        <v>194</v>
      </c>
      <c r="E572" s="71"/>
      <c r="F572" s="184">
        <f>F573+F576</f>
        <v>4819.3999999999996</v>
      </c>
      <c r="G572" s="184">
        <f>G573+G576</f>
        <v>4876.2</v>
      </c>
    </row>
    <row r="573" spans="1:7" s="75" customFormat="1" ht="11.25" x14ac:dyDescent="0.2">
      <c r="A573" s="78" t="s">
        <v>507</v>
      </c>
      <c r="B573" s="67" t="s">
        <v>167</v>
      </c>
      <c r="C573" s="66" t="s">
        <v>169</v>
      </c>
      <c r="D573" s="71" t="s">
        <v>194</v>
      </c>
      <c r="E573" s="67" t="s">
        <v>134</v>
      </c>
      <c r="F573" s="185">
        <f>SUM(F574)</f>
        <v>102</v>
      </c>
      <c r="G573" s="185">
        <f>SUM(G574)</f>
        <v>102</v>
      </c>
    </row>
    <row r="574" spans="1:7" s="75" customFormat="1" ht="22.5" x14ac:dyDescent="0.2">
      <c r="A574" s="78" t="s">
        <v>135</v>
      </c>
      <c r="B574" s="67" t="s">
        <v>167</v>
      </c>
      <c r="C574" s="66" t="s">
        <v>169</v>
      </c>
      <c r="D574" s="71" t="s">
        <v>194</v>
      </c>
      <c r="E574" s="67" t="s">
        <v>136</v>
      </c>
      <c r="F574" s="185">
        <f>F575</f>
        <v>102</v>
      </c>
      <c r="G574" s="185">
        <f>G575</f>
        <v>102</v>
      </c>
    </row>
    <row r="575" spans="1:7" s="75" customFormat="1" ht="11.25" x14ac:dyDescent="0.2">
      <c r="A575" s="106" t="s">
        <v>681</v>
      </c>
      <c r="B575" s="67" t="s">
        <v>167</v>
      </c>
      <c r="C575" s="66" t="s">
        <v>169</v>
      </c>
      <c r="D575" s="71" t="s">
        <v>194</v>
      </c>
      <c r="E575" s="67" t="s">
        <v>138</v>
      </c>
      <c r="F575" s="184">
        <f>'Пр 8 вед2020-21'!G132</f>
        <v>102</v>
      </c>
      <c r="G575" s="184">
        <f>'Пр 8 вед2020-21'!H132</f>
        <v>102</v>
      </c>
    </row>
    <row r="576" spans="1:7" x14ac:dyDescent="0.2">
      <c r="A576" s="73" t="s">
        <v>177</v>
      </c>
      <c r="B576" s="71" t="s">
        <v>167</v>
      </c>
      <c r="C576" s="71" t="s">
        <v>169</v>
      </c>
      <c r="D576" s="71" t="s">
        <v>194</v>
      </c>
      <c r="E576" s="71" t="s">
        <v>178</v>
      </c>
      <c r="F576" s="184">
        <f>F577</f>
        <v>4717.3999999999996</v>
      </c>
      <c r="G576" s="184">
        <f>G577</f>
        <v>4774.2</v>
      </c>
    </row>
    <row r="577" spans="1:7" s="75" customFormat="1" ht="11.25" x14ac:dyDescent="0.2">
      <c r="A577" s="73" t="s">
        <v>179</v>
      </c>
      <c r="B577" s="71" t="s">
        <v>167</v>
      </c>
      <c r="C577" s="71" t="s">
        <v>169</v>
      </c>
      <c r="D577" s="71" t="s">
        <v>194</v>
      </c>
      <c r="E577" s="74">
        <v>310</v>
      </c>
      <c r="F577" s="184">
        <f>F578</f>
        <v>4717.3999999999996</v>
      </c>
      <c r="G577" s="184">
        <f>G578</f>
        <v>4774.2</v>
      </c>
    </row>
    <row r="578" spans="1:7" s="75" customFormat="1" ht="22.5" x14ac:dyDescent="0.2">
      <c r="A578" s="69" t="s">
        <v>180</v>
      </c>
      <c r="B578" s="71" t="s">
        <v>167</v>
      </c>
      <c r="C578" s="71" t="s">
        <v>169</v>
      </c>
      <c r="D578" s="71" t="s">
        <v>194</v>
      </c>
      <c r="E578" s="74">
        <v>313</v>
      </c>
      <c r="F578" s="184">
        <f>'Пр 8 вед2020-21'!G135</f>
        <v>4717.3999999999996</v>
      </c>
      <c r="G578" s="184">
        <f>'Пр 8 вед2020-21'!H135</f>
        <v>4774.2</v>
      </c>
    </row>
    <row r="579" spans="1:7" ht="33.75" x14ac:dyDescent="0.2">
      <c r="A579" s="73" t="s">
        <v>195</v>
      </c>
      <c r="B579" s="71" t="s">
        <v>167</v>
      </c>
      <c r="C579" s="71" t="s">
        <v>169</v>
      </c>
      <c r="D579" s="71" t="s">
        <v>196</v>
      </c>
      <c r="E579" s="71"/>
      <c r="F579" s="184">
        <f t="shared" ref="F579:G582" si="46">F580</f>
        <v>32.799999999999997</v>
      </c>
      <c r="G579" s="184">
        <f t="shared" si="46"/>
        <v>33.200000000000003</v>
      </c>
    </row>
    <row r="580" spans="1:7" ht="33.75" x14ac:dyDescent="0.2">
      <c r="A580" s="73" t="s">
        <v>69</v>
      </c>
      <c r="B580" s="71" t="s">
        <v>167</v>
      </c>
      <c r="C580" s="71" t="s">
        <v>169</v>
      </c>
      <c r="D580" s="71" t="s">
        <v>197</v>
      </c>
      <c r="E580" s="71"/>
      <c r="F580" s="184">
        <f t="shared" si="46"/>
        <v>32.799999999999997</v>
      </c>
      <c r="G580" s="184">
        <f t="shared" si="46"/>
        <v>33.200000000000003</v>
      </c>
    </row>
    <row r="581" spans="1:7" x14ac:dyDescent="0.2">
      <c r="A581" s="73" t="s">
        <v>177</v>
      </c>
      <c r="B581" s="71" t="s">
        <v>167</v>
      </c>
      <c r="C581" s="71" t="s">
        <v>169</v>
      </c>
      <c r="D581" s="71" t="s">
        <v>197</v>
      </c>
      <c r="E581" s="71" t="s">
        <v>178</v>
      </c>
      <c r="F581" s="184">
        <f t="shared" si="46"/>
        <v>32.799999999999997</v>
      </c>
      <c r="G581" s="184">
        <f t="shared" si="46"/>
        <v>33.200000000000003</v>
      </c>
    </row>
    <row r="582" spans="1:7" s="75" customFormat="1" ht="11.25" x14ac:dyDescent="0.2">
      <c r="A582" s="73" t="s">
        <v>179</v>
      </c>
      <c r="B582" s="71" t="s">
        <v>167</v>
      </c>
      <c r="C582" s="71" t="s">
        <v>169</v>
      </c>
      <c r="D582" s="71" t="s">
        <v>197</v>
      </c>
      <c r="E582" s="74">
        <v>310</v>
      </c>
      <c r="F582" s="184">
        <f t="shared" si="46"/>
        <v>32.799999999999997</v>
      </c>
      <c r="G582" s="184">
        <f t="shared" si="46"/>
        <v>33.200000000000003</v>
      </c>
    </row>
    <row r="583" spans="1:7" s="75" customFormat="1" ht="22.5" x14ac:dyDescent="0.2">
      <c r="A583" s="69" t="s">
        <v>180</v>
      </c>
      <c r="B583" s="71" t="s">
        <v>167</v>
      </c>
      <c r="C583" s="71" t="s">
        <v>169</v>
      </c>
      <c r="D583" s="71" t="s">
        <v>197</v>
      </c>
      <c r="E583" s="74">
        <v>313</v>
      </c>
      <c r="F583" s="184">
        <f>'Пр 8 вед2020-21'!G140</f>
        <v>32.799999999999997</v>
      </c>
      <c r="G583" s="184">
        <f>'Пр 8 вед2020-21'!H140</f>
        <v>33.200000000000003</v>
      </c>
    </row>
    <row r="584" spans="1:7" s="75" customFormat="1" ht="22.5" x14ac:dyDescent="0.2">
      <c r="A584" s="65" t="s">
        <v>198</v>
      </c>
      <c r="B584" s="71" t="s">
        <v>167</v>
      </c>
      <c r="C584" s="71" t="s">
        <v>169</v>
      </c>
      <c r="D584" s="71" t="s">
        <v>199</v>
      </c>
      <c r="E584" s="74"/>
      <c r="F584" s="184">
        <f>F585</f>
        <v>4848.5</v>
      </c>
      <c r="G584" s="184">
        <f>G585</f>
        <v>4905.5999999999995</v>
      </c>
    </row>
    <row r="585" spans="1:7" s="76" customFormat="1" ht="22.5" x14ac:dyDescent="0.2">
      <c r="A585" s="77" t="s">
        <v>68</v>
      </c>
      <c r="B585" s="71" t="s">
        <v>167</v>
      </c>
      <c r="C585" s="71" t="s">
        <v>169</v>
      </c>
      <c r="D585" s="66" t="s">
        <v>200</v>
      </c>
      <c r="E585" s="67"/>
      <c r="F585" s="185">
        <f>F589+F586</f>
        <v>4848.5</v>
      </c>
      <c r="G585" s="185">
        <f>G589+G586</f>
        <v>4905.5999999999995</v>
      </c>
    </row>
    <row r="586" spans="1:7" s="76" customFormat="1" ht="11.25" x14ac:dyDescent="0.2">
      <c r="A586" s="78" t="s">
        <v>507</v>
      </c>
      <c r="B586" s="67" t="s">
        <v>167</v>
      </c>
      <c r="C586" s="66" t="s">
        <v>169</v>
      </c>
      <c r="D586" s="66" t="s">
        <v>200</v>
      </c>
      <c r="E586" s="67" t="s">
        <v>134</v>
      </c>
      <c r="F586" s="185">
        <f>SUM(F587)</f>
        <v>69.400000000000006</v>
      </c>
      <c r="G586" s="185">
        <f>SUM(G587)</f>
        <v>70.400000000000006</v>
      </c>
    </row>
    <row r="587" spans="1:7" s="75" customFormat="1" ht="22.5" x14ac:dyDescent="0.2">
      <c r="A587" s="78" t="s">
        <v>135</v>
      </c>
      <c r="B587" s="67" t="s">
        <v>167</v>
      </c>
      <c r="C587" s="66" t="s">
        <v>169</v>
      </c>
      <c r="D587" s="66" t="s">
        <v>200</v>
      </c>
      <c r="E587" s="67" t="s">
        <v>136</v>
      </c>
      <c r="F587" s="185">
        <f>F588</f>
        <v>69.400000000000006</v>
      </c>
      <c r="G587" s="185">
        <f>G588</f>
        <v>70.400000000000006</v>
      </c>
    </row>
    <row r="588" spans="1:7" s="75" customFormat="1" ht="11.25" x14ac:dyDescent="0.2">
      <c r="A588" s="106" t="s">
        <v>681</v>
      </c>
      <c r="B588" s="67" t="s">
        <v>167</v>
      </c>
      <c r="C588" s="66" t="s">
        <v>169</v>
      </c>
      <c r="D588" s="66" t="s">
        <v>200</v>
      </c>
      <c r="E588" s="67" t="s">
        <v>138</v>
      </c>
      <c r="F588" s="184">
        <f>'Пр 8 вед2020-21'!G145</f>
        <v>69.400000000000006</v>
      </c>
      <c r="G588" s="184">
        <f>'Пр 8 вед2020-21'!H145</f>
        <v>70.400000000000006</v>
      </c>
    </row>
    <row r="589" spans="1:7" s="75" customFormat="1" ht="11.25" x14ac:dyDescent="0.2">
      <c r="A589" s="73" t="s">
        <v>177</v>
      </c>
      <c r="B589" s="71" t="s">
        <v>167</v>
      </c>
      <c r="C589" s="71" t="s">
        <v>169</v>
      </c>
      <c r="D589" s="66" t="s">
        <v>200</v>
      </c>
      <c r="E589" s="71" t="s">
        <v>178</v>
      </c>
      <c r="F589" s="184">
        <f>F591</f>
        <v>4779.1000000000004</v>
      </c>
      <c r="G589" s="184">
        <f>G591</f>
        <v>4835.2</v>
      </c>
    </row>
    <row r="590" spans="1:7" s="75" customFormat="1" ht="11.25" x14ac:dyDescent="0.2">
      <c r="A590" s="73" t="s">
        <v>179</v>
      </c>
      <c r="B590" s="71" t="s">
        <v>167</v>
      </c>
      <c r="C590" s="71" t="s">
        <v>169</v>
      </c>
      <c r="D590" s="66" t="s">
        <v>200</v>
      </c>
      <c r="E590" s="74">
        <v>310</v>
      </c>
      <c r="F590" s="184">
        <f>F591</f>
        <v>4779.1000000000004</v>
      </c>
      <c r="G590" s="184">
        <f>G591</f>
        <v>4835.2</v>
      </c>
    </row>
    <row r="591" spans="1:7" ht="22.5" x14ac:dyDescent="0.2">
      <c r="A591" s="69" t="s">
        <v>180</v>
      </c>
      <c r="B591" s="71" t="s">
        <v>167</v>
      </c>
      <c r="C591" s="71" t="s">
        <v>169</v>
      </c>
      <c r="D591" s="66" t="s">
        <v>200</v>
      </c>
      <c r="E591" s="74">
        <v>313</v>
      </c>
      <c r="F591" s="184">
        <f>'Пр 8 вед2020-21'!G148</f>
        <v>4779.1000000000004</v>
      </c>
      <c r="G591" s="184">
        <f>'Пр 8 вед2020-21'!H148</f>
        <v>4835.2</v>
      </c>
    </row>
    <row r="592" spans="1:7" ht="22.5" x14ac:dyDescent="0.2">
      <c r="A592" s="69" t="s">
        <v>776</v>
      </c>
      <c r="B592" s="71" t="s">
        <v>167</v>
      </c>
      <c r="C592" s="71" t="s">
        <v>169</v>
      </c>
      <c r="D592" s="66" t="s">
        <v>777</v>
      </c>
      <c r="E592" s="74"/>
      <c r="F592" s="184">
        <f>F593</f>
        <v>336.3</v>
      </c>
      <c r="G592" s="184">
        <f>G593</f>
        <v>340.2</v>
      </c>
    </row>
    <row r="593" spans="1:9" s="75" customFormat="1" ht="11.25" x14ac:dyDescent="0.2">
      <c r="A593" s="73" t="s">
        <v>177</v>
      </c>
      <c r="B593" s="71" t="s">
        <v>167</v>
      </c>
      <c r="C593" s="71" t="s">
        <v>169</v>
      </c>
      <c r="D593" s="66" t="s">
        <v>777</v>
      </c>
      <c r="E593" s="71" t="s">
        <v>178</v>
      </c>
      <c r="F593" s="184">
        <f>F595</f>
        <v>336.3</v>
      </c>
      <c r="G593" s="184">
        <f>G595</f>
        <v>340.2</v>
      </c>
    </row>
    <row r="594" spans="1:9" s="75" customFormat="1" ht="11.25" x14ac:dyDescent="0.2">
      <c r="A594" s="73" t="s">
        <v>179</v>
      </c>
      <c r="B594" s="71" t="s">
        <v>167</v>
      </c>
      <c r="C594" s="71" t="s">
        <v>169</v>
      </c>
      <c r="D594" s="66" t="s">
        <v>777</v>
      </c>
      <c r="E594" s="74">
        <v>310</v>
      </c>
      <c r="F594" s="184">
        <f>F595</f>
        <v>336.3</v>
      </c>
      <c r="G594" s="184">
        <f>G595</f>
        <v>340.2</v>
      </c>
    </row>
    <row r="595" spans="1:9" ht="22.5" x14ac:dyDescent="0.2">
      <c r="A595" s="69" t="s">
        <v>180</v>
      </c>
      <c r="B595" s="71" t="s">
        <v>167</v>
      </c>
      <c r="C595" s="71" t="s">
        <v>169</v>
      </c>
      <c r="D595" s="66" t="s">
        <v>777</v>
      </c>
      <c r="E595" s="74">
        <v>313</v>
      </c>
      <c r="F595" s="184">
        <f>'Пр 8 вед2020-21'!G152</f>
        <v>336.3</v>
      </c>
      <c r="G595" s="184">
        <f>'Пр 8 вед2020-21'!H152</f>
        <v>340.2</v>
      </c>
    </row>
    <row r="596" spans="1:9" s="85" customFormat="1" ht="21.75" customHeight="1" x14ac:dyDescent="0.2">
      <c r="A596" s="93" t="s">
        <v>728</v>
      </c>
      <c r="B596" s="92">
        <v>10</v>
      </c>
      <c r="C596" s="94" t="s">
        <v>169</v>
      </c>
      <c r="D596" s="94" t="s">
        <v>421</v>
      </c>
      <c r="E596" s="92"/>
      <c r="F596" s="181">
        <f>+F601+F604+F608+F612+F616+F620+F624+F628+F597</f>
        <v>300</v>
      </c>
      <c r="G596" s="181">
        <f>+G601+G604+G608+G612+G616+G620+G624+G628+G597</f>
        <v>308</v>
      </c>
      <c r="H596" s="52"/>
      <c r="I596" s="52"/>
    </row>
    <row r="597" spans="1:9" s="85" customFormat="1" ht="22.5" x14ac:dyDescent="0.2">
      <c r="A597" s="325" t="s">
        <v>807</v>
      </c>
      <c r="B597" s="97">
        <v>10</v>
      </c>
      <c r="C597" s="99" t="s">
        <v>169</v>
      </c>
      <c r="D597" s="82" t="s">
        <v>806</v>
      </c>
      <c r="E597" s="97"/>
      <c r="F597" s="182">
        <f t="shared" ref="F597:G599" si="47">F598</f>
        <v>1.5</v>
      </c>
      <c r="G597" s="182">
        <f t="shared" si="47"/>
        <v>2.5</v>
      </c>
      <c r="H597" s="52"/>
      <c r="I597" s="52"/>
    </row>
    <row r="598" spans="1:9" s="85" customFormat="1" x14ac:dyDescent="0.2">
      <c r="A598" s="78" t="s">
        <v>507</v>
      </c>
      <c r="B598" s="79">
        <v>10</v>
      </c>
      <c r="C598" s="82" t="s">
        <v>169</v>
      </c>
      <c r="D598" s="82" t="s">
        <v>806</v>
      </c>
      <c r="E598" s="79" t="s">
        <v>134</v>
      </c>
      <c r="F598" s="183">
        <f t="shared" si="47"/>
        <v>1.5</v>
      </c>
      <c r="G598" s="183">
        <f t="shared" si="47"/>
        <v>2.5</v>
      </c>
      <c r="H598" s="52"/>
      <c r="I598" s="52"/>
    </row>
    <row r="599" spans="1:9" s="85" customFormat="1" ht="22.5" x14ac:dyDescent="0.2">
      <c r="A599" s="78" t="s">
        <v>135</v>
      </c>
      <c r="B599" s="79">
        <v>10</v>
      </c>
      <c r="C599" s="82" t="s">
        <v>169</v>
      </c>
      <c r="D599" s="82" t="s">
        <v>806</v>
      </c>
      <c r="E599" s="79" t="s">
        <v>136</v>
      </c>
      <c r="F599" s="183">
        <f t="shared" si="47"/>
        <v>1.5</v>
      </c>
      <c r="G599" s="183">
        <f t="shared" si="47"/>
        <v>2.5</v>
      </c>
      <c r="H599" s="52"/>
      <c r="I599" s="52"/>
    </row>
    <row r="600" spans="1:9" s="85" customFormat="1" x14ac:dyDescent="0.2">
      <c r="A600" s="106" t="s">
        <v>681</v>
      </c>
      <c r="B600" s="79">
        <v>10</v>
      </c>
      <c r="C600" s="82" t="s">
        <v>169</v>
      </c>
      <c r="D600" s="82" t="s">
        <v>806</v>
      </c>
      <c r="E600" s="79" t="s">
        <v>138</v>
      </c>
      <c r="F600" s="194">
        <f>'Пр 8 вед2020-21'!G681</f>
        <v>1.5</v>
      </c>
      <c r="G600" s="194">
        <f>'Пр 8 вед2020-21'!H681</f>
        <v>2.5</v>
      </c>
      <c r="H600" s="52"/>
      <c r="I600" s="52"/>
    </row>
    <row r="601" spans="1:9" s="85" customFormat="1" ht="22.5" x14ac:dyDescent="0.2">
      <c r="A601" s="319" t="s">
        <v>808</v>
      </c>
      <c r="B601" s="79">
        <v>10</v>
      </c>
      <c r="C601" s="82" t="s">
        <v>169</v>
      </c>
      <c r="D601" s="82" t="s">
        <v>809</v>
      </c>
      <c r="E601" s="79"/>
      <c r="F601" s="194">
        <f>F602</f>
        <v>30</v>
      </c>
      <c r="G601" s="194">
        <f>G602</f>
        <v>31</v>
      </c>
      <c r="H601" s="52"/>
      <c r="I601" s="52"/>
    </row>
    <row r="602" spans="1:9" s="85" customFormat="1" x14ac:dyDescent="0.2">
      <c r="A602" s="73" t="s">
        <v>177</v>
      </c>
      <c r="B602" s="79">
        <v>10</v>
      </c>
      <c r="C602" s="82" t="s">
        <v>169</v>
      </c>
      <c r="D602" s="82" t="s">
        <v>809</v>
      </c>
      <c r="E602" s="79">
        <v>300</v>
      </c>
      <c r="F602" s="194">
        <f>F603</f>
        <v>30</v>
      </c>
      <c r="G602" s="194">
        <f>G603</f>
        <v>31</v>
      </c>
      <c r="H602" s="52"/>
      <c r="I602" s="52"/>
    </row>
    <row r="603" spans="1:9" s="85" customFormat="1" ht="18.75" customHeight="1" x14ac:dyDescent="0.2">
      <c r="A603" s="78" t="s">
        <v>764</v>
      </c>
      <c r="B603" s="79">
        <v>10</v>
      </c>
      <c r="C603" s="82" t="s">
        <v>169</v>
      </c>
      <c r="D603" s="82" t="s">
        <v>809</v>
      </c>
      <c r="E603" s="79">
        <v>360</v>
      </c>
      <c r="F603" s="194">
        <f>'Пр 8 вед2020-21'!G684</f>
        <v>30</v>
      </c>
      <c r="G603" s="194">
        <f>'Пр 8 вед2020-21'!H684</f>
        <v>31</v>
      </c>
      <c r="H603" s="52"/>
      <c r="I603" s="52"/>
    </row>
    <row r="604" spans="1:9" s="85" customFormat="1" ht="22.5" x14ac:dyDescent="0.2">
      <c r="A604" s="325" t="s">
        <v>810</v>
      </c>
      <c r="B604" s="97">
        <v>10</v>
      </c>
      <c r="C604" s="99" t="s">
        <v>169</v>
      </c>
      <c r="D604" s="82" t="s">
        <v>422</v>
      </c>
      <c r="E604" s="97"/>
      <c r="F604" s="182">
        <f t="shared" ref="F604:G606" si="48">F605</f>
        <v>60</v>
      </c>
      <c r="G604" s="182">
        <f t="shared" si="48"/>
        <v>61</v>
      </c>
      <c r="H604" s="52"/>
      <c r="I604" s="52"/>
    </row>
    <row r="605" spans="1:9" s="85" customFormat="1" x14ac:dyDescent="0.2">
      <c r="A605" s="78" t="s">
        <v>507</v>
      </c>
      <c r="B605" s="79">
        <v>10</v>
      </c>
      <c r="C605" s="82" t="s">
        <v>169</v>
      </c>
      <c r="D605" s="82" t="s">
        <v>422</v>
      </c>
      <c r="E605" s="79" t="s">
        <v>134</v>
      </c>
      <c r="F605" s="183">
        <f t="shared" si="48"/>
        <v>60</v>
      </c>
      <c r="G605" s="183">
        <f t="shared" si="48"/>
        <v>61</v>
      </c>
      <c r="H605" s="52"/>
      <c r="I605" s="52"/>
    </row>
    <row r="606" spans="1:9" s="85" customFormat="1" ht="22.5" x14ac:dyDescent="0.2">
      <c r="A606" s="78" t="s">
        <v>135</v>
      </c>
      <c r="B606" s="79">
        <v>10</v>
      </c>
      <c r="C606" s="82" t="s">
        <v>169</v>
      </c>
      <c r="D606" s="82" t="s">
        <v>422</v>
      </c>
      <c r="E606" s="79" t="s">
        <v>136</v>
      </c>
      <c r="F606" s="183">
        <f t="shared" si="48"/>
        <v>60</v>
      </c>
      <c r="G606" s="183">
        <f t="shared" si="48"/>
        <v>61</v>
      </c>
      <c r="H606" s="52"/>
      <c r="I606" s="52"/>
    </row>
    <row r="607" spans="1:9" s="85" customFormat="1" x14ac:dyDescent="0.2">
      <c r="A607" s="106" t="s">
        <v>681</v>
      </c>
      <c r="B607" s="79">
        <v>10</v>
      </c>
      <c r="C607" s="82" t="s">
        <v>169</v>
      </c>
      <c r="D607" s="82" t="s">
        <v>422</v>
      </c>
      <c r="E607" s="79" t="s">
        <v>138</v>
      </c>
      <c r="F607" s="194">
        <f>'Пр 8 вед2020-21'!G688</f>
        <v>60</v>
      </c>
      <c r="G607" s="194">
        <f>'Пр 8 вед2020-21'!H688</f>
        <v>61</v>
      </c>
      <c r="H607" s="52"/>
      <c r="I607" s="52"/>
    </row>
    <row r="608" spans="1:9" s="85" customFormat="1" x14ac:dyDescent="0.2">
      <c r="A608" s="325" t="s">
        <v>812</v>
      </c>
      <c r="B608" s="97">
        <v>10</v>
      </c>
      <c r="C608" s="99" t="s">
        <v>169</v>
      </c>
      <c r="D608" s="82" t="s">
        <v>811</v>
      </c>
      <c r="E608" s="97"/>
      <c r="F608" s="182">
        <f t="shared" ref="F608:G610" si="49">F609</f>
        <v>4</v>
      </c>
      <c r="G608" s="182">
        <f t="shared" si="49"/>
        <v>5</v>
      </c>
      <c r="H608" s="52"/>
      <c r="I608" s="52"/>
    </row>
    <row r="609" spans="1:9" s="85" customFormat="1" x14ac:dyDescent="0.2">
      <c r="A609" s="78" t="s">
        <v>507</v>
      </c>
      <c r="B609" s="79">
        <v>10</v>
      </c>
      <c r="C609" s="82" t="s">
        <v>169</v>
      </c>
      <c r="D609" s="82" t="s">
        <v>811</v>
      </c>
      <c r="E609" s="79" t="s">
        <v>134</v>
      </c>
      <c r="F609" s="183">
        <f t="shared" si="49"/>
        <v>4</v>
      </c>
      <c r="G609" s="183">
        <f t="shared" si="49"/>
        <v>5</v>
      </c>
      <c r="H609" s="52"/>
      <c r="I609" s="52"/>
    </row>
    <row r="610" spans="1:9" s="85" customFormat="1" ht="22.5" x14ac:dyDescent="0.2">
      <c r="A610" s="78" t="s">
        <v>135</v>
      </c>
      <c r="B610" s="79">
        <v>10</v>
      </c>
      <c r="C610" s="82" t="s">
        <v>169</v>
      </c>
      <c r="D610" s="82" t="s">
        <v>811</v>
      </c>
      <c r="E610" s="79" t="s">
        <v>136</v>
      </c>
      <c r="F610" s="183">
        <f t="shared" si="49"/>
        <v>4</v>
      </c>
      <c r="G610" s="183">
        <f t="shared" si="49"/>
        <v>5</v>
      </c>
      <c r="H610" s="52"/>
      <c r="I610" s="52"/>
    </row>
    <row r="611" spans="1:9" s="85" customFormat="1" x14ac:dyDescent="0.2">
      <c r="A611" s="106" t="s">
        <v>681</v>
      </c>
      <c r="B611" s="79">
        <v>10</v>
      </c>
      <c r="C611" s="82" t="s">
        <v>169</v>
      </c>
      <c r="D611" s="82" t="s">
        <v>811</v>
      </c>
      <c r="E611" s="79" t="s">
        <v>138</v>
      </c>
      <c r="F611" s="194">
        <f>'Пр 8 вед2020-21'!G692</f>
        <v>4</v>
      </c>
      <c r="G611" s="194">
        <f>'Пр 8 вед2020-21'!H692</f>
        <v>5</v>
      </c>
      <c r="H611" s="52"/>
      <c r="I611" s="52"/>
    </row>
    <row r="612" spans="1:9" s="85" customFormat="1" ht="22.5" x14ac:dyDescent="0.2">
      <c r="A612" s="325" t="s">
        <v>814</v>
      </c>
      <c r="B612" s="97">
        <v>10</v>
      </c>
      <c r="C612" s="99" t="s">
        <v>169</v>
      </c>
      <c r="D612" s="82" t="s">
        <v>813</v>
      </c>
      <c r="E612" s="97"/>
      <c r="F612" s="182">
        <f t="shared" ref="F612:G614" si="50">F613</f>
        <v>32</v>
      </c>
      <c r="G612" s="182">
        <f t="shared" si="50"/>
        <v>33</v>
      </c>
      <c r="H612" s="52"/>
      <c r="I612" s="52"/>
    </row>
    <row r="613" spans="1:9" s="85" customFormat="1" x14ac:dyDescent="0.2">
      <c r="A613" s="78" t="s">
        <v>507</v>
      </c>
      <c r="B613" s="79">
        <v>10</v>
      </c>
      <c r="C613" s="82" t="s">
        <v>169</v>
      </c>
      <c r="D613" s="82" t="s">
        <v>813</v>
      </c>
      <c r="E613" s="79" t="s">
        <v>134</v>
      </c>
      <c r="F613" s="183">
        <f t="shared" si="50"/>
        <v>32</v>
      </c>
      <c r="G613" s="183">
        <f t="shared" si="50"/>
        <v>33</v>
      </c>
      <c r="H613" s="52"/>
      <c r="I613" s="52"/>
    </row>
    <row r="614" spans="1:9" s="85" customFormat="1" ht="22.5" x14ac:dyDescent="0.2">
      <c r="A614" s="78" t="s">
        <v>135</v>
      </c>
      <c r="B614" s="79">
        <v>10</v>
      </c>
      <c r="C614" s="82" t="s">
        <v>169</v>
      </c>
      <c r="D614" s="82" t="s">
        <v>813</v>
      </c>
      <c r="E614" s="79" t="s">
        <v>136</v>
      </c>
      <c r="F614" s="183">
        <f t="shared" si="50"/>
        <v>32</v>
      </c>
      <c r="G614" s="183">
        <f t="shared" si="50"/>
        <v>33</v>
      </c>
      <c r="H614" s="52"/>
      <c r="I614" s="52"/>
    </row>
    <row r="615" spans="1:9" s="85" customFormat="1" x14ac:dyDescent="0.2">
      <c r="A615" s="106" t="s">
        <v>681</v>
      </c>
      <c r="B615" s="79">
        <v>10</v>
      </c>
      <c r="C615" s="82" t="s">
        <v>169</v>
      </c>
      <c r="D615" s="82" t="s">
        <v>813</v>
      </c>
      <c r="E615" s="79" t="s">
        <v>138</v>
      </c>
      <c r="F615" s="194">
        <f>'Пр 8 вед2020-21'!G696</f>
        <v>32</v>
      </c>
      <c r="G615" s="194">
        <f>'Пр 8 вед2020-21'!H696</f>
        <v>33</v>
      </c>
      <c r="H615" s="52"/>
      <c r="I615" s="52"/>
    </row>
    <row r="616" spans="1:9" s="85" customFormat="1" x14ac:dyDescent="0.2">
      <c r="A616" s="325" t="s">
        <v>822</v>
      </c>
      <c r="B616" s="97">
        <v>10</v>
      </c>
      <c r="C616" s="99" t="s">
        <v>169</v>
      </c>
      <c r="D616" s="82" t="s">
        <v>815</v>
      </c>
      <c r="E616" s="97"/>
      <c r="F616" s="182">
        <f t="shared" ref="F616:G618" si="51">F617</f>
        <v>44.5</v>
      </c>
      <c r="G616" s="182">
        <f t="shared" si="51"/>
        <v>44.5</v>
      </c>
      <c r="H616" s="52"/>
      <c r="I616" s="52"/>
    </row>
    <row r="617" spans="1:9" s="85" customFormat="1" x14ac:dyDescent="0.2">
      <c r="A617" s="78" t="s">
        <v>507</v>
      </c>
      <c r="B617" s="79">
        <v>10</v>
      </c>
      <c r="C617" s="82" t="s">
        <v>169</v>
      </c>
      <c r="D617" s="82" t="s">
        <v>815</v>
      </c>
      <c r="E617" s="79" t="s">
        <v>134</v>
      </c>
      <c r="F617" s="183">
        <f t="shared" si="51"/>
        <v>44.5</v>
      </c>
      <c r="G617" s="183">
        <f t="shared" si="51"/>
        <v>44.5</v>
      </c>
      <c r="H617" s="52"/>
      <c r="I617" s="52"/>
    </row>
    <row r="618" spans="1:9" s="85" customFormat="1" ht="22.5" x14ac:dyDescent="0.2">
      <c r="A618" s="78" t="s">
        <v>135</v>
      </c>
      <c r="B618" s="79">
        <v>10</v>
      </c>
      <c r="C618" s="82" t="s">
        <v>169</v>
      </c>
      <c r="D618" s="82" t="s">
        <v>815</v>
      </c>
      <c r="E618" s="79" t="s">
        <v>136</v>
      </c>
      <c r="F618" s="183">
        <f t="shared" si="51"/>
        <v>44.5</v>
      </c>
      <c r="G618" s="183">
        <f t="shared" si="51"/>
        <v>44.5</v>
      </c>
      <c r="H618" s="52"/>
      <c r="I618" s="52"/>
    </row>
    <row r="619" spans="1:9" s="85" customFormat="1" x14ac:dyDescent="0.2">
      <c r="A619" s="106" t="s">
        <v>681</v>
      </c>
      <c r="B619" s="79">
        <v>10</v>
      </c>
      <c r="C619" s="82" t="s">
        <v>169</v>
      </c>
      <c r="D619" s="82" t="s">
        <v>815</v>
      </c>
      <c r="E619" s="79" t="s">
        <v>138</v>
      </c>
      <c r="F619" s="194">
        <f>'Пр 8 вед2020-21'!G700</f>
        <v>44.5</v>
      </c>
      <c r="G619" s="194">
        <f>'Пр 8 вед2020-21'!H700</f>
        <v>44.5</v>
      </c>
      <c r="H619" s="52"/>
      <c r="I619" s="52"/>
    </row>
    <row r="620" spans="1:9" s="85" customFormat="1" ht="22.5" x14ac:dyDescent="0.2">
      <c r="A620" s="325" t="s">
        <v>817</v>
      </c>
      <c r="B620" s="97">
        <v>10</v>
      </c>
      <c r="C620" s="99" t="s">
        <v>169</v>
      </c>
      <c r="D620" s="82" t="s">
        <v>816</v>
      </c>
      <c r="E620" s="97"/>
      <c r="F620" s="182">
        <f t="shared" ref="F620:G622" si="52">F621</f>
        <v>78</v>
      </c>
      <c r="G620" s="182">
        <f t="shared" si="52"/>
        <v>79</v>
      </c>
      <c r="H620" s="52"/>
      <c r="I620" s="52"/>
    </row>
    <row r="621" spans="1:9" s="85" customFormat="1" x14ac:dyDescent="0.2">
      <c r="A621" s="78" t="s">
        <v>507</v>
      </c>
      <c r="B621" s="79">
        <v>10</v>
      </c>
      <c r="C621" s="82" t="s">
        <v>169</v>
      </c>
      <c r="D621" s="82" t="s">
        <v>816</v>
      </c>
      <c r="E621" s="79" t="s">
        <v>134</v>
      </c>
      <c r="F621" s="183">
        <f t="shared" si="52"/>
        <v>78</v>
      </c>
      <c r="G621" s="183">
        <f t="shared" si="52"/>
        <v>79</v>
      </c>
      <c r="H621" s="52"/>
      <c r="I621" s="52"/>
    </row>
    <row r="622" spans="1:9" s="85" customFormat="1" ht="22.5" x14ac:dyDescent="0.2">
      <c r="A622" s="78" t="s">
        <v>135</v>
      </c>
      <c r="B622" s="79">
        <v>10</v>
      </c>
      <c r="C622" s="82" t="s">
        <v>169</v>
      </c>
      <c r="D622" s="82" t="s">
        <v>816</v>
      </c>
      <c r="E622" s="79" t="s">
        <v>136</v>
      </c>
      <c r="F622" s="183">
        <f t="shared" si="52"/>
        <v>78</v>
      </c>
      <c r="G622" s="183">
        <f t="shared" si="52"/>
        <v>79</v>
      </c>
      <c r="H622" s="52"/>
      <c r="I622" s="52"/>
    </row>
    <row r="623" spans="1:9" s="85" customFormat="1" x14ac:dyDescent="0.2">
      <c r="A623" s="106" t="s">
        <v>681</v>
      </c>
      <c r="B623" s="79">
        <v>10</v>
      </c>
      <c r="C623" s="82" t="s">
        <v>169</v>
      </c>
      <c r="D623" s="82" t="s">
        <v>816</v>
      </c>
      <c r="E623" s="79" t="s">
        <v>138</v>
      </c>
      <c r="F623" s="194">
        <f>'Пр 8 вед2020-21'!G704</f>
        <v>78</v>
      </c>
      <c r="G623" s="194">
        <f>'Пр 8 вед2020-21'!H704</f>
        <v>79</v>
      </c>
      <c r="H623" s="52"/>
      <c r="I623" s="52"/>
    </row>
    <row r="624" spans="1:9" s="85" customFormat="1" ht="22.5" x14ac:dyDescent="0.2">
      <c r="A624" s="325" t="s">
        <v>818</v>
      </c>
      <c r="B624" s="97">
        <v>10</v>
      </c>
      <c r="C624" s="99" t="s">
        <v>169</v>
      </c>
      <c r="D624" s="82" t="s">
        <v>819</v>
      </c>
      <c r="E624" s="97"/>
      <c r="F624" s="182">
        <f t="shared" ref="F624:G626" si="53">F625</f>
        <v>20</v>
      </c>
      <c r="G624" s="182">
        <f t="shared" si="53"/>
        <v>21</v>
      </c>
      <c r="H624" s="52"/>
      <c r="I624" s="52"/>
    </row>
    <row r="625" spans="1:9" s="85" customFormat="1" x14ac:dyDescent="0.2">
      <c r="A625" s="78" t="s">
        <v>507</v>
      </c>
      <c r="B625" s="79">
        <v>10</v>
      </c>
      <c r="C625" s="82" t="s">
        <v>169</v>
      </c>
      <c r="D625" s="82" t="s">
        <v>819</v>
      </c>
      <c r="E625" s="79" t="s">
        <v>134</v>
      </c>
      <c r="F625" s="183">
        <f t="shared" si="53"/>
        <v>20</v>
      </c>
      <c r="G625" s="183">
        <f t="shared" si="53"/>
        <v>21</v>
      </c>
      <c r="H625" s="52"/>
      <c r="I625" s="52"/>
    </row>
    <row r="626" spans="1:9" s="85" customFormat="1" ht="22.5" x14ac:dyDescent="0.2">
      <c r="A626" s="78" t="s">
        <v>135</v>
      </c>
      <c r="B626" s="79">
        <v>10</v>
      </c>
      <c r="C626" s="82" t="s">
        <v>169</v>
      </c>
      <c r="D626" s="82" t="s">
        <v>819</v>
      </c>
      <c r="E626" s="79" t="s">
        <v>136</v>
      </c>
      <c r="F626" s="183">
        <f t="shared" si="53"/>
        <v>20</v>
      </c>
      <c r="G626" s="183">
        <f t="shared" si="53"/>
        <v>21</v>
      </c>
      <c r="H626" s="52"/>
      <c r="I626" s="52"/>
    </row>
    <row r="627" spans="1:9" s="85" customFormat="1" x14ac:dyDescent="0.2">
      <c r="A627" s="106" t="s">
        <v>681</v>
      </c>
      <c r="B627" s="79">
        <v>10</v>
      </c>
      <c r="C627" s="82" t="s">
        <v>169</v>
      </c>
      <c r="D627" s="82" t="s">
        <v>819</v>
      </c>
      <c r="E627" s="79" t="s">
        <v>138</v>
      </c>
      <c r="F627" s="194">
        <f>'Пр 8 вед2020-21'!G708</f>
        <v>20</v>
      </c>
      <c r="G627" s="194">
        <f>'Пр 8 вед2020-21'!H708</f>
        <v>21</v>
      </c>
      <c r="H627" s="52"/>
      <c r="I627" s="52"/>
    </row>
    <row r="628" spans="1:9" x14ac:dyDescent="0.2">
      <c r="A628" s="325" t="s">
        <v>821</v>
      </c>
      <c r="B628" s="97">
        <v>10</v>
      </c>
      <c r="C628" s="99" t="s">
        <v>169</v>
      </c>
      <c r="D628" s="82" t="s">
        <v>820</v>
      </c>
      <c r="E628" s="97"/>
      <c r="F628" s="182">
        <f t="shared" ref="F628:G630" si="54">F629</f>
        <v>30</v>
      </c>
      <c r="G628" s="182">
        <f t="shared" si="54"/>
        <v>31</v>
      </c>
    </row>
    <row r="629" spans="1:9" x14ac:dyDescent="0.2">
      <c r="A629" s="78" t="s">
        <v>507</v>
      </c>
      <c r="B629" s="79">
        <v>10</v>
      </c>
      <c r="C629" s="82" t="s">
        <v>169</v>
      </c>
      <c r="D629" s="82" t="s">
        <v>820</v>
      </c>
      <c r="E629" s="79" t="s">
        <v>134</v>
      </c>
      <c r="F629" s="183">
        <f t="shared" si="54"/>
        <v>30</v>
      </c>
      <c r="G629" s="183">
        <f t="shared" si="54"/>
        <v>31</v>
      </c>
    </row>
    <row r="630" spans="1:9" ht="22.5" x14ac:dyDescent="0.2">
      <c r="A630" s="78" t="s">
        <v>135</v>
      </c>
      <c r="B630" s="79">
        <v>10</v>
      </c>
      <c r="C630" s="82" t="s">
        <v>169</v>
      </c>
      <c r="D630" s="82" t="s">
        <v>820</v>
      </c>
      <c r="E630" s="79" t="s">
        <v>136</v>
      </c>
      <c r="F630" s="183">
        <f t="shared" si="54"/>
        <v>30</v>
      </c>
      <c r="G630" s="183">
        <f t="shared" si="54"/>
        <v>31</v>
      </c>
    </row>
    <row r="631" spans="1:9" x14ac:dyDescent="0.2">
      <c r="A631" s="106" t="s">
        <v>681</v>
      </c>
      <c r="B631" s="79">
        <v>10</v>
      </c>
      <c r="C631" s="82" t="s">
        <v>169</v>
      </c>
      <c r="D631" s="82" t="s">
        <v>820</v>
      </c>
      <c r="E631" s="79" t="s">
        <v>138</v>
      </c>
      <c r="F631" s="194">
        <f>'Пр 8 вед2020-21'!G712</f>
        <v>30</v>
      </c>
      <c r="G631" s="194">
        <f>'Пр 8 вед2020-21'!H712</f>
        <v>31</v>
      </c>
    </row>
    <row r="632" spans="1:9" ht="21" x14ac:dyDescent="0.2">
      <c r="A632" s="107" t="s">
        <v>908</v>
      </c>
      <c r="B632" s="92">
        <v>10</v>
      </c>
      <c r="C632" s="94" t="s">
        <v>169</v>
      </c>
      <c r="D632" s="94" t="s">
        <v>411</v>
      </c>
      <c r="E632" s="92"/>
      <c r="F632" s="193">
        <f t="shared" ref="F632:G635" si="55">F633</f>
        <v>800</v>
      </c>
      <c r="G632" s="193">
        <f t="shared" si="55"/>
        <v>800</v>
      </c>
    </row>
    <row r="633" spans="1:9" x14ac:dyDescent="0.2">
      <c r="A633" s="108" t="s">
        <v>799</v>
      </c>
      <c r="B633" s="79">
        <v>10</v>
      </c>
      <c r="C633" s="82" t="s">
        <v>169</v>
      </c>
      <c r="D633" s="82" t="s">
        <v>798</v>
      </c>
      <c r="E633" s="97"/>
      <c r="F633" s="195">
        <f t="shared" si="55"/>
        <v>800</v>
      </c>
      <c r="G633" s="195">
        <f t="shared" si="55"/>
        <v>800</v>
      </c>
    </row>
    <row r="634" spans="1:9" x14ac:dyDescent="0.2">
      <c r="A634" s="73" t="s">
        <v>177</v>
      </c>
      <c r="B634" s="79">
        <v>10</v>
      </c>
      <c r="C634" s="82" t="s">
        <v>169</v>
      </c>
      <c r="D634" s="82" t="s">
        <v>798</v>
      </c>
      <c r="E634" s="79">
        <v>300</v>
      </c>
      <c r="F634" s="194">
        <f t="shared" si="55"/>
        <v>800</v>
      </c>
      <c r="G634" s="194">
        <f t="shared" si="55"/>
        <v>800</v>
      </c>
    </row>
    <row r="635" spans="1:9" ht="33.75" x14ac:dyDescent="0.2">
      <c r="A635" s="78" t="s">
        <v>474</v>
      </c>
      <c r="B635" s="79">
        <v>10</v>
      </c>
      <c r="C635" s="82" t="s">
        <v>169</v>
      </c>
      <c r="D635" s="82" t="s">
        <v>798</v>
      </c>
      <c r="E635" s="79">
        <v>320</v>
      </c>
      <c r="F635" s="194">
        <f t="shared" si="55"/>
        <v>800</v>
      </c>
      <c r="G635" s="194">
        <f t="shared" si="55"/>
        <v>800</v>
      </c>
    </row>
    <row r="636" spans="1:9" x14ac:dyDescent="0.2">
      <c r="A636" s="78" t="s">
        <v>412</v>
      </c>
      <c r="B636" s="79">
        <v>10</v>
      </c>
      <c r="C636" s="82" t="s">
        <v>169</v>
      </c>
      <c r="D636" s="82" t="s">
        <v>798</v>
      </c>
      <c r="E636" s="79">
        <v>322</v>
      </c>
      <c r="F636" s="194">
        <f>'Пр 8 вед2020-21'!G717</f>
        <v>800</v>
      </c>
      <c r="G636" s="194">
        <f>'Пр 8 вед2020-21'!H717</f>
        <v>800</v>
      </c>
    </row>
    <row r="637" spans="1:9" s="75" customFormat="1" ht="11.25" x14ac:dyDescent="0.2">
      <c r="A637" s="134" t="s">
        <v>249</v>
      </c>
      <c r="B637" s="135" t="s">
        <v>167</v>
      </c>
      <c r="C637" s="135" t="s">
        <v>142</v>
      </c>
      <c r="D637" s="89"/>
      <c r="E637" s="136"/>
      <c r="F637" s="186">
        <f>F638+F643+F648</f>
        <v>44174.7</v>
      </c>
      <c r="G637" s="186">
        <f>G638+G643+G648</f>
        <v>44694.8</v>
      </c>
    </row>
    <row r="638" spans="1:9" s="75" customFormat="1" ht="45" x14ac:dyDescent="0.2">
      <c r="A638" s="65" t="s">
        <v>181</v>
      </c>
      <c r="B638" s="71" t="s">
        <v>167</v>
      </c>
      <c r="C638" s="71" t="s">
        <v>142</v>
      </c>
      <c r="D638" s="71" t="s">
        <v>182</v>
      </c>
      <c r="E638" s="74"/>
      <c r="F638" s="184">
        <f>F639</f>
        <v>34104.699999999997</v>
      </c>
      <c r="G638" s="184">
        <f>G639</f>
        <v>34506.300000000003</v>
      </c>
    </row>
    <row r="639" spans="1:9" s="75" customFormat="1" ht="78.75" x14ac:dyDescent="0.2">
      <c r="A639" s="68" t="s">
        <v>515</v>
      </c>
      <c r="B639" s="71" t="s">
        <v>167</v>
      </c>
      <c r="C639" s="71" t="s">
        <v>142</v>
      </c>
      <c r="D639" s="71" t="s">
        <v>183</v>
      </c>
      <c r="E639" s="67"/>
      <c r="F639" s="185">
        <f>F640</f>
        <v>34104.699999999997</v>
      </c>
      <c r="G639" s="185">
        <f>G640</f>
        <v>34506.300000000003</v>
      </c>
    </row>
    <row r="640" spans="1:9" s="75" customFormat="1" ht="11.25" x14ac:dyDescent="0.2">
      <c r="A640" s="73" t="s">
        <v>177</v>
      </c>
      <c r="B640" s="71" t="s">
        <v>167</v>
      </c>
      <c r="C640" s="71" t="s">
        <v>142</v>
      </c>
      <c r="D640" s="71" t="s">
        <v>183</v>
      </c>
      <c r="E640" s="71" t="s">
        <v>178</v>
      </c>
      <c r="F640" s="184">
        <f>F642</f>
        <v>34104.699999999997</v>
      </c>
      <c r="G640" s="184">
        <f>G642</f>
        <v>34506.300000000003</v>
      </c>
    </row>
    <row r="641" spans="1:7" s="75" customFormat="1" ht="11.25" x14ac:dyDescent="0.2">
      <c r="A641" s="73" t="s">
        <v>179</v>
      </c>
      <c r="B641" s="71" t="s">
        <v>167</v>
      </c>
      <c r="C641" s="71" t="s">
        <v>142</v>
      </c>
      <c r="D641" s="71" t="s">
        <v>183</v>
      </c>
      <c r="E641" s="74">
        <v>310</v>
      </c>
      <c r="F641" s="184">
        <f>F642</f>
        <v>34104.699999999997</v>
      </c>
      <c r="G641" s="184">
        <f>G642</f>
        <v>34506.300000000003</v>
      </c>
    </row>
    <row r="642" spans="1:7" s="75" customFormat="1" ht="22.5" x14ac:dyDescent="0.2">
      <c r="A642" s="69" t="s">
        <v>180</v>
      </c>
      <c r="B642" s="71" t="s">
        <v>167</v>
      </c>
      <c r="C642" s="71" t="s">
        <v>142</v>
      </c>
      <c r="D642" s="71" t="s">
        <v>183</v>
      </c>
      <c r="E642" s="74">
        <v>313</v>
      </c>
      <c r="F642" s="184">
        <f>'Пр 8 вед2020-21'!G158</f>
        <v>34104.699999999997</v>
      </c>
      <c r="G642" s="184">
        <f>'Пр 8 вед2020-21'!H158</f>
        <v>34506.300000000003</v>
      </c>
    </row>
    <row r="643" spans="1:7" s="75" customFormat="1" ht="22.5" x14ac:dyDescent="0.2">
      <c r="A643" s="325" t="s">
        <v>760</v>
      </c>
      <c r="B643" s="71" t="s">
        <v>167</v>
      </c>
      <c r="C643" s="71" t="s">
        <v>142</v>
      </c>
      <c r="D643" s="71" t="s">
        <v>761</v>
      </c>
      <c r="E643" s="74"/>
      <c r="F643" s="184">
        <f>F644</f>
        <v>6728.7</v>
      </c>
      <c r="G643" s="184">
        <f>G644</f>
        <v>6807.9</v>
      </c>
    </row>
    <row r="644" spans="1:7" s="75" customFormat="1" ht="32.25" customHeight="1" x14ac:dyDescent="0.2">
      <c r="A644" s="69" t="s">
        <v>755</v>
      </c>
      <c r="B644" s="71" t="s">
        <v>167</v>
      </c>
      <c r="C644" s="71" t="s">
        <v>142</v>
      </c>
      <c r="D644" s="71" t="s">
        <v>762</v>
      </c>
      <c r="E644" s="74"/>
      <c r="F644" s="184">
        <f>F645</f>
        <v>6728.7</v>
      </c>
      <c r="G644" s="184">
        <f>G645</f>
        <v>6807.9</v>
      </c>
    </row>
    <row r="645" spans="1:7" s="75" customFormat="1" ht="11.25" x14ac:dyDescent="0.2">
      <c r="A645" s="73" t="s">
        <v>177</v>
      </c>
      <c r="B645" s="71" t="s">
        <v>167</v>
      </c>
      <c r="C645" s="71" t="s">
        <v>142</v>
      </c>
      <c r="D645" s="71" t="s">
        <v>762</v>
      </c>
      <c r="E645" s="71" t="s">
        <v>178</v>
      </c>
      <c r="F645" s="184">
        <f>F647</f>
        <v>6728.7</v>
      </c>
      <c r="G645" s="184">
        <f>G647</f>
        <v>6807.9</v>
      </c>
    </row>
    <row r="646" spans="1:7" s="75" customFormat="1" ht="11.25" x14ac:dyDescent="0.2">
      <c r="A646" s="73" t="s">
        <v>179</v>
      </c>
      <c r="B646" s="71" t="s">
        <v>167</v>
      </c>
      <c r="C646" s="71" t="s">
        <v>142</v>
      </c>
      <c r="D646" s="71" t="s">
        <v>762</v>
      </c>
      <c r="E646" s="74">
        <v>310</v>
      </c>
      <c r="F646" s="184">
        <f>F647</f>
        <v>6728.7</v>
      </c>
      <c r="G646" s="184">
        <f>G647</f>
        <v>6807.9</v>
      </c>
    </row>
    <row r="647" spans="1:7" s="75" customFormat="1" ht="22.5" x14ac:dyDescent="0.2">
      <c r="A647" s="69" t="s">
        <v>180</v>
      </c>
      <c r="B647" s="71" t="s">
        <v>167</v>
      </c>
      <c r="C647" s="71" t="s">
        <v>142</v>
      </c>
      <c r="D647" s="71" t="s">
        <v>762</v>
      </c>
      <c r="E647" s="74">
        <v>313</v>
      </c>
      <c r="F647" s="184">
        <f>'Пр 8 вед2020-21'!G163</f>
        <v>6728.7</v>
      </c>
      <c r="G647" s="184">
        <f>'Пр 8 вед2020-21'!H163</f>
        <v>6807.9</v>
      </c>
    </row>
    <row r="648" spans="1:7" ht="29.25" customHeight="1" x14ac:dyDescent="0.2">
      <c r="A648" s="65" t="s">
        <v>699</v>
      </c>
      <c r="B648" s="67">
        <v>10</v>
      </c>
      <c r="C648" s="66" t="s">
        <v>142</v>
      </c>
      <c r="D648" s="66" t="s">
        <v>224</v>
      </c>
      <c r="E648" s="67"/>
      <c r="F648" s="189">
        <f>F649</f>
        <v>3341.3</v>
      </c>
      <c r="G648" s="189">
        <f>G649</f>
        <v>3380.6</v>
      </c>
    </row>
    <row r="649" spans="1:7" ht="15" customHeight="1" x14ac:dyDescent="0.2">
      <c r="A649" s="65" t="s">
        <v>225</v>
      </c>
      <c r="B649" s="67">
        <v>10</v>
      </c>
      <c r="C649" s="66" t="s">
        <v>250</v>
      </c>
      <c r="D649" s="82" t="s">
        <v>226</v>
      </c>
      <c r="E649" s="67"/>
      <c r="F649" s="189">
        <f>F650</f>
        <v>3341.3</v>
      </c>
      <c r="G649" s="189">
        <f>G650</f>
        <v>3380.6</v>
      </c>
    </row>
    <row r="650" spans="1:7" ht="33.75" customHeight="1" x14ac:dyDescent="0.2">
      <c r="A650" s="65" t="s">
        <v>718</v>
      </c>
      <c r="B650" s="67" t="s">
        <v>167</v>
      </c>
      <c r="C650" s="66" t="s">
        <v>142</v>
      </c>
      <c r="D650" s="66" t="s">
        <v>251</v>
      </c>
      <c r="E650" s="67" t="s">
        <v>165</v>
      </c>
      <c r="F650" s="185">
        <f>F652</f>
        <v>3341.3</v>
      </c>
      <c r="G650" s="185">
        <f>G652</f>
        <v>3380.6</v>
      </c>
    </row>
    <row r="651" spans="1:7" ht="45" x14ac:dyDescent="0.2">
      <c r="A651" s="65" t="s">
        <v>252</v>
      </c>
      <c r="B651" s="67" t="s">
        <v>167</v>
      </c>
      <c r="C651" s="66" t="s">
        <v>142</v>
      </c>
      <c r="D651" s="66" t="s">
        <v>253</v>
      </c>
      <c r="E651" s="67"/>
      <c r="F651" s="185">
        <f t="shared" ref="F651:G653" si="56">F652</f>
        <v>3341.3</v>
      </c>
      <c r="G651" s="185">
        <f t="shared" si="56"/>
        <v>3380.6</v>
      </c>
    </row>
    <row r="652" spans="1:7" x14ac:dyDescent="0.2">
      <c r="A652" s="73" t="s">
        <v>177</v>
      </c>
      <c r="B652" s="67" t="s">
        <v>167</v>
      </c>
      <c r="C652" s="66" t="s">
        <v>142</v>
      </c>
      <c r="D652" s="66" t="s">
        <v>253</v>
      </c>
      <c r="E652" s="71" t="s">
        <v>178</v>
      </c>
      <c r="F652" s="184">
        <f t="shared" si="56"/>
        <v>3341.3</v>
      </c>
      <c r="G652" s="184">
        <f t="shared" si="56"/>
        <v>3380.6</v>
      </c>
    </row>
    <row r="653" spans="1:7" x14ac:dyDescent="0.2">
      <c r="A653" s="73" t="s">
        <v>179</v>
      </c>
      <c r="B653" s="67" t="s">
        <v>167</v>
      </c>
      <c r="C653" s="66" t="s">
        <v>142</v>
      </c>
      <c r="D653" s="66" t="s">
        <v>253</v>
      </c>
      <c r="E653" s="74">
        <v>310</v>
      </c>
      <c r="F653" s="184">
        <f t="shared" si="56"/>
        <v>3341.3</v>
      </c>
      <c r="G653" s="184">
        <f t="shared" si="56"/>
        <v>3380.6</v>
      </c>
    </row>
    <row r="654" spans="1:7" ht="22.5" x14ac:dyDescent="0.2">
      <c r="A654" s="69" t="s">
        <v>180</v>
      </c>
      <c r="B654" s="67" t="s">
        <v>167</v>
      </c>
      <c r="C654" s="66" t="s">
        <v>142</v>
      </c>
      <c r="D654" s="66" t="s">
        <v>253</v>
      </c>
      <c r="E654" s="74">
        <v>313</v>
      </c>
      <c r="F654" s="184">
        <f>'Пр 8 вед2020-21'!G332</f>
        <v>3341.3</v>
      </c>
      <c r="G654" s="184">
        <f>'Пр 8 вед2020-21'!H332</f>
        <v>3380.6</v>
      </c>
    </row>
    <row r="655" spans="1:7" s="75" customFormat="1" ht="11.25" x14ac:dyDescent="0.2">
      <c r="A655" s="61" t="s">
        <v>201</v>
      </c>
      <c r="B655" s="91" t="s">
        <v>167</v>
      </c>
      <c r="C655" s="89" t="s">
        <v>202</v>
      </c>
      <c r="D655" s="89" t="s">
        <v>164</v>
      </c>
      <c r="E655" s="91" t="s">
        <v>165</v>
      </c>
      <c r="F655" s="180">
        <f>F656+F663</f>
        <v>4087</v>
      </c>
      <c r="G655" s="180">
        <f>G656+G663</f>
        <v>4095.2000000000003</v>
      </c>
    </row>
    <row r="656" spans="1:7" s="75" customFormat="1" ht="22.5" x14ac:dyDescent="0.2">
      <c r="A656" s="65" t="s">
        <v>696</v>
      </c>
      <c r="B656" s="67">
        <v>10</v>
      </c>
      <c r="C656" s="66" t="s">
        <v>202</v>
      </c>
      <c r="D656" s="66" t="s">
        <v>170</v>
      </c>
      <c r="E656" s="67"/>
      <c r="F656" s="185">
        <f t="shared" ref="F656:G661" si="57">F657</f>
        <v>703.8</v>
      </c>
      <c r="G656" s="185">
        <f t="shared" si="57"/>
        <v>712</v>
      </c>
    </row>
    <row r="657" spans="1:9" s="75" customFormat="1" ht="22.5" x14ac:dyDescent="0.2">
      <c r="A657" s="65" t="s">
        <v>171</v>
      </c>
      <c r="B657" s="67" t="s">
        <v>167</v>
      </c>
      <c r="C657" s="66" t="s">
        <v>202</v>
      </c>
      <c r="D657" s="66" t="s">
        <v>172</v>
      </c>
      <c r="E657" s="67"/>
      <c r="F657" s="185">
        <f t="shared" si="57"/>
        <v>703.8</v>
      </c>
      <c r="G657" s="185">
        <f t="shared" si="57"/>
        <v>712</v>
      </c>
    </row>
    <row r="658" spans="1:9" s="75" customFormat="1" ht="33.75" x14ac:dyDescent="0.2">
      <c r="A658" s="65" t="s">
        <v>203</v>
      </c>
      <c r="B658" s="67" t="s">
        <v>167</v>
      </c>
      <c r="C658" s="66" t="s">
        <v>202</v>
      </c>
      <c r="D658" s="66" t="s">
        <v>204</v>
      </c>
      <c r="E658" s="67" t="s">
        <v>165</v>
      </c>
      <c r="F658" s="185">
        <f t="shared" si="57"/>
        <v>703.8</v>
      </c>
      <c r="G658" s="185">
        <f t="shared" si="57"/>
        <v>712</v>
      </c>
    </row>
    <row r="659" spans="1:9" s="75" customFormat="1" ht="22.5" x14ac:dyDescent="0.2">
      <c r="A659" s="65" t="s">
        <v>514</v>
      </c>
      <c r="B659" s="67" t="s">
        <v>167</v>
      </c>
      <c r="C659" s="66" t="s">
        <v>202</v>
      </c>
      <c r="D659" s="66" t="s">
        <v>205</v>
      </c>
      <c r="E659" s="67" t="s">
        <v>165</v>
      </c>
      <c r="F659" s="185">
        <f t="shared" si="57"/>
        <v>703.8</v>
      </c>
      <c r="G659" s="185">
        <f t="shared" si="57"/>
        <v>712</v>
      </c>
    </row>
    <row r="660" spans="1:9" s="75" customFormat="1" ht="11.25" x14ac:dyDescent="0.2">
      <c r="A660" s="78" t="s">
        <v>507</v>
      </c>
      <c r="B660" s="67" t="s">
        <v>167</v>
      </c>
      <c r="C660" s="66" t="s">
        <v>202</v>
      </c>
      <c r="D660" s="66" t="s">
        <v>205</v>
      </c>
      <c r="E660" s="67" t="s">
        <v>134</v>
      </c>
      <c r="F660" s="185">
        <f t="shared" si="57"/>
        <v>703.8</v>
      </c>
      <c r="G660" s="185">
        <f t="shared" si="57"/>
        <v>712</v>
      </c>
    </row>
    <row r="661" spans="1:9" ht="22.5" x14ac:dyDescent="0.2">
      <c r="A661" s="78" t="s">
        <v>135</v>
      </c>
      <c r="B661" s="67" t="s">
        <v>167</v>
      </c>
      <c r="C661" s="66" t="s">
        <v>202</v>
      </c>
      <c r="D661" s="66" t="s">
        <v>205</v>
      </c>
      <c r="E661" s="67" t="s">
        <v>136</v>
      </c>
      <c r="F661" s="185">
        <f t="shared" si="57"/>
        <v>703.8</v>
      </c>
      <c r="G661" s="185">
        <f t="shared" si="57"/>
        <v>712</v>
      </c>
    </row>
    <row r="662" spans="1:9" x14ac:dyDescent="0.2">
      <c r="A662" s="106" t="s">
        <v>681</v>
      </c>
      <c r="B662" s="67" t="s">
        <v>167</v>
      </c>
      <c r="C662" s="66" t="s">
        <v>202</v>
      </c>
      <c r="D662" s="66" t="s">
        <v>205</v>
      </c>
      <c r="E662" s="67" t="s">
        <v>138</v>
      </c>
      <c r="F662" s="185">
        <f>'Пр 8 вед2020-21'!G171</f>
        <v>703.8</v>
      </c>
      <c r="G662" s="185">
        <f>'Пр 8 вед2020-21'!H171</f>
        <v>712</v>
      </c>
    </row>
    <row r="663" spans="1:9" x14ac:dyDescent="0.2">
      <c r="A663" s="65" t="s">
        <v>206</v>
      </c>
      <c r="B663" s="67" t="s">
        <v>167</v>
      </c>
      <c r="C663" s="66" t="s">
        <v>202</v>
      </c>
      <c r="D663" s="66" t="s">
        <v>207</v>
      </c>
      <c r="E663" s="67"/>
      <c r="F663" s="185">
        <f>F664+F678</f>
        <v>3383.2000000000003</v>
      </c>
      <c r="G663" s="185">
        <f>G664+G678</f>
        <v>3383.2000000000003</v>
      </c>
    </row>
    <row r="664" spans="1:9" ht="22.5" x14ac:dyDescent="0.2">
      <c r="A664" s="65" t="s">
        <v>208</v>
      </c>
      <c r="B664" s="67" t="s">
        <v>167</v>
      </c>
      <c r="C664" s="66" t="s">
        <v>202</v>
      </c>
      <c r="D664" s="66" t="s">
        <v>209</v>
      </c>
      <c r="E664" s="67" t="s">
        <v>165</v>
      </c>
      <c r="F664" s="185">
        <f>F665+F670+F674</f>
        <v>3273.2000000000003</v>
      </c>
      <c r="G664" s="185">
        <f>G665+G670+G674</f>
        <v>3273.2000000000003</v>
      </c>
    </row>
    <row r="665" spans="1:9" ht="22.5" x14ac:dyDescent="0.2">
      <c r="A665" s="77" t="s">
        <v>210</v>
      </c>
      <c r="B665" s="67">
        <v>10</v>
      </c>
      <c r="C665" s="66" t="s">
        <v>202</v>
      </c>
      <c r="D665" s="66" t="s">
        <v>211</v>
      </c>
      <c r="E665" s="67" t="s">
        <v>165</v>
      </c>
      <c r="F665" s="185">
        <f>F666</f>
        <v>2965.5</v>
      </c>
      <c r="G665" s="185">
        <f>G666</f>
        <v>2965.5</v>
      </c>
    </row>
    <row r="666" spans="1:9" ht="33.75" x14ac:dyDescent="0.2">
      <c r="A666" s="78" t="s">
        <v>125</v>
      </c>
      <c r="B666" s="67">
        <v>10</v>
      </c>
      <c r="C666" s="66" t="s">
        <v>202</v>
      </c>
      <c r="D666" s="66" t="s">
        <v>211</v>
      </c>
      <c r="E666" s="67" t="s">
        <v>126</v>
      </c>
      <c r="F666" s="185">
        <f>F667</f>
        <v>2965.5</v>
      </c>
      <c r="G666" s="185">
        <f>G667</f>
        <v>2965.5</v>
      </c>
    </row>
    <row r="667" spans="1:9" x14ac:dyDescent="0.2">
      <c r="A667" s="78" t="s">
        <v>149</v>
      </c>
      <c r="B667" s="67">
        <v>10</v>
      </c>
      <c r="C667" s="66" t="s">
        <v>202</v>
      </c>
      <c r="D667" s="66" t="s">
        <v>211</v>
      </c>
      <c r="E667" s="67" t="s">
        <v>212</v>
      </c>
      <c r="F667" s="185">
        <f>F668+F669</f>
        <v>2965.5</v>
      </c>
      <c r="G667" s="185">
        <f>G668+G669</f>
        <v>2965.5</v>
      </c>
    </row>
    <row r="668" spans="1:9" s="85" customFormat="1" x14ac:dyDescent="0.2">
      <c r="A668" s="105" t="s">
        <v>150</v>
      </c>
      <c r="B668" s="67">
        <v>10</v>
      </c>
      <c r="C668" s="66" t="s">
        <v>202</v>
      </c>
      <c r="D668" s="66" t="s">
        <v>211</v>
      </c>
      <c r="E668" s="67" t="s">
        <v>213</v>
      </c>
      <c r="F668" s="185">
        <f>'Пр 8 вед2020-21'!G177</f>
        <v>2277.6999999999998</v>
      </c>
      <c r="G668" s="185">
        <f>'Пр 8 вед2020-21'!H177</f>
        <v>2277.6999999999998</v>
      </c>
      <c r="H668" s="52"/>
      <c r="I668" s="52"/>
    </row>
    <row r="669" spans="1:9" s="85" customFormat="1" ht="33.75" x14ac:dyDescent="0.2">
      <c r="A669" s="105" t="s">
        <v>151</v>
      </c>
      <c r="B669" s="67">
        <v>10</v>
      </c>
      <c r="C669" s="66" t="s">
        <v>202</v>
      </c>
      <c r="D669" s="66" t="s">
        <v>211</v>
      </c>
      <c r="E669" s="67">
        <v>129</v>
      </c>
      <c r="F669" s="185">
        <f>'Пр 8 вед2020-21'!G178</f>
        <v>687.8</v>
      </c>
      <c r="G669" s="185">
        <f>'Пр 8 вед2020-21'!H178</f>
        <v>687.8</v>
      </c>
      <c r="H669" s="52"/>
      <c r="I669" s="52"/>
    </row>
    <row r="670" spans="1:9" s="85" customFormat="1" x14ac:dyDescent="0.2">
      <c r="A670" s="78" t="s">
        <v>507</v>
      </c>
      <c r="B670" s="67">
        <v>10</v>
      </c>
      <c r="C670" s="66" t="s">
        <v>202</v>
      </c>
      <c r="D670" s="66" t="s">
        <v>214</v>
      </c>
      <c r="E670" s="67" t="s">
        <v>134</v>
      </c>
      <c r="F670" s="185">
        <f>F671</f>
        <v>300.39999999999998</v>
      </c>
      <c r="G670" s="185">
        <f>G671</f>
        <v>300.39999999999998</v>
      </c>
      <c r="H670" s="52"/>
      <c r="I670" s="52"/>
    </row>
    <row r="671" spans="1:9" s="85" customFormat="1" ht="22.5" x14ac:dyDescent="0.2">
      <c r="A671" s="78" t="s">
        <v>135</v>
      </c>
      <c r="B671" s="67">
        <v>10</v>
      </c>
      <c r="C671" s="66" t="s">
        <v>202</v>
      </c>
      <c r="D671" s="66" t="s">
        <v>214</v>
      </c>
      <c r="E671" s="67" t="s">
        <v>136</v>
      </c>
      <c r="F671" s="185">
        <f>F673+F672</f>
        <v>300.39999999999998</v>
      </c>
      <c r="G671" s="185">
        <f>G673+G672</f>
        <v>300.39999999999998</v>
      </c>
      <c r="H671" s="52"/>
      <c r="I671" s="52"/>
    </row>
    <row r="672" spans="1:9" s="85" customFormat="1" ht="22.5" x14ac:dyDescent="0.2">
      <c r="A672" s="106" t="s">
        <v>152</v>
      </c>
      <c r="B672" s="67">
        <v>10</v>
      </c>
      <c r="C672" s="66" t="s">
        <v>202</v>
      </c>
      <c r="D672" s="66" t="s">
        <v>214</v>
      </c>
      <c r="E672" s="67">
        <v>242</v>
      </c>
      <c r="F672" s="185">
        <f>'Пр 8 вед2020-21'!G181</f>
        <v>58.8</v>
      </c>
      <c r="G672" s="185">
        <f>'Пр 8 вед2020-21'!H181</f>
        <v>58.8</v>
      </c>
      <c r="H672" s="52"/>
      <c r="I672" s="52"/>
    </row>
    <row r="673" spans="1:9" s="85" customFormat="1" x14ac:dyDescent="0.2">
      <c r="A673" s="106" t="s">
        <v>681</v>
      </c>
      <c r="B673" s="67">
        <v>10</v>
      </c>
      <c r="C673" s="66" t="s">
        <v>202</v>
      </c>
      <c r="D673" s="66" t="s">
        <v>214</v>
      </c>
      <c r="E673" s="67" t="s">
        <v>138</v>
      </c>
      <c r="F673" s="185">
        <f>'Пр 8 вед2020-21'!G182</f>
        <v>241.6</v>
      </c>
      <c r="G673" s="185">
        <f>'Пр 8 вед2020-21'!H182</f>
        <v>241.6</v>
      </c>
      <c r="H673" s="52"/>
      <c r="I673" s="52"/>
    </row>
    <row r="674" spans="1:9" s="85" customFormat="1" x14ac:dyDescent="0.2">
      <c r="A674" s="69" t="s">
        <v>153</v>
      </c>
      <c r="B674" s="67">
        <v>10</v>
      </c>
      <c r="C674" s="66" t="s">
        <v>202</v>
      </c>
      <c r="D674" s="66" t="s">
        <v>214</v>
      </c>
      <c r="E674" s="67" t="s">
        <v>215</v>
      </c>
      <c r="F674" s="185">
        <f>F675</f>
        <v>7.3</v>
      </c>
      <c r="G674" s="185">
        <f>G675</f>
        <v>7.3</v>
      </c>
      <c r="H674" s="52"/>
      <c r="I674" s="52"/>
    </row>
    <row r="675" spans="1:9" s="85" customFormat="1" x14ac:dyDescent="0.2">
      <c r="A675" s="69" t="s">
        <v>154</v>
      </c>
      <c r="B675" s="67">
        <v>10</v>
      </c>
      <c r="C675" s="66" t="s">
        <v>202</v>
      </c>
      <c r="D675" s="66" t="s">
        <v>214</v>
      </c>
      <c r="E675" s="67" t="s">
        <v>155</v>
      </c>
      <c r="F675" s="185">
        <f>F676+F677</f>
        <v>7.3</v>
      </c>
      <c r="G675" s="185">
        <f>G676+G677</f>
        <v>7.3</v>
      </c>
      <c r="H675" s="52"/>
      <c r="I675" s="52"/>
    </row>
    <row r="676" spans="1:9" s="85" customFormat="1" x14ac:dyDescent="0.2">
      <c r="A676" s="73" t="s">
        <v>156</v>
      </c>
      <c r="B676" s="67">
        <v>10</v>
      </c>
      <c r="C676" s="66" t="s">
        <v>202</v>
      </c>
      <c r="D676" s="66" t="s">
        <v>214</v>
      </c>
      <c r="E676" s="67" t="s">
        <v>157</v>
      </c>
      <c r="F676" s="185">
        <f>'Пр 8 вед2020-21'!G185</f>
        <v>7.3</v>
      </c>
      <c r="G676" s="185">
        <f>'Пр 8 вед2020-21'!H185</f>
        <v>7.3</v>
      </c>
      <c r="H676" s="52"/>
      <c r="I676" s="52"/>
    </row>
    <row r="677" spans="1:9" s="85" customFormat="1" x14ac:dyDescent="0.2">
      <c r="A677" s="69" t="s">
        <v>469</v>
      </c>
      <c r="B677" s="67">
        <v>10</v>
      </c>
      <c r="C677" s="66" t="s">
        <v>202</v>
      </c>
      <c r="D677" s="66" t="s">
        <v>214</v>
      </c>
      <c r="E677" s="67">
        <v>853</v>
      </c>
      <c r="F677" s="185">
        <f>'Пр 8 вед2020-21'!G186</f>
        <v>0</v>
      </c>
      <c r="G677" s="185">
        <f>'Пр 8 вед2020-21'!H186</f>
        <v>0</v>
      </c>
      <c r="H677" s="52"/>
      <c r="I677" s="52"/>
    </row>
    <row r="678" spans="1:9" s="85" customFormat="1" ht="22.5" x14ac:dyDescent="0.2">
      <c r="A678" s="78" t="s">
        <v>217</v>
      </c>
      <c r="B678" s="67">
        <v>10</v>
      </c>
      <c r="C678" s="66" t="s">
        <v>202</v>
      </c>
      <c r="D678" s="66" t="s">
        <v>218</v>
      </c>
      <c r="E678" s="67"/>
      <c r="F678" s="185">
        <f t="shared" ref="F678:G680" si="58">F679</f>
        <v>110</v>
      </c>
      <c r="G678" s="185">
        <f t="shared" si="58"/>
        <v>110</v>
      </c>
      <c r="H678" s="52"/>
      <c r="I678" s="52"/>
    </row>
    <row r="679" spans="1:9" s="85" customFormat="1" x14ac:dyDescent="0.2">
      <c r="A679" s="78" t="s">
        <v>507</v>
      </c>
      <c r="B679" s="67">
        <v>10</v>
      </c>
      <c r="C679" s="66" t="s">
        <v>202</v>
      </c>
      <c r="D679" s="66" t="s">
        <v>218</v>
      </c>
      <c r="E679" s="67" t="s">
        <v>134</v>
      </c>
      <c r="F679" s="185">
        <f t="shared" si="58"/>
        <v>110</v>
      </c>
      <c r="G679" s="185">
        <f t="shared" si="58"/>
        <v>110</v>
      </c>
      <c r="H679" s="52"/>
      <c r="I679" s="52"/>
    </row>
    <row r="680" spans="1:9" s="85" customFormat="1" ht="22.5" x14ac:dyDescent="0.2">
      <c r="A680" s="78" t="s">
        <v>135</v>
      </c>
      <c r="B680" s="67">
        <v>10</v>
      </c>
      <c r="C680" s="66" t="s">
        <v>202</v>
      </c>
      <c r="D680" s="66" t="s">
        <v>218</v>
      </c>
      <c r="E680" s="67" t="s">
        <v>136</v>
      </c>
      <c r="F680" s="185">
        <f t="shared" si="58"/>
        <v>110</v>
      </c>
      <c r="G680" s="185">
        <f t="shared" si="58"/>
        <v>110</v>
      </c>
      <c r="H680" s="52"/>
      <c r="I680" s="52"/>
    </row>
    <row r="681" spans="1:9" s="85" customFormat="1" x14ac:dyDescent="0.2">
      <c r="A681" s="106" t="s">
        <v>681</v>
      </c>
      <c r="B681" s="67">
        <v>10</v>
      </c>
      <c r="C681" s="66" t="s">
        <v>202</v>
      </c>
      <c r="D681" s="66" t="s">
        <v>218</v>
      </c>
      <c r="E681" s="67" t="s">
        <v>138</v>
      </c>
      <c r="F681" s="185">
        <f>'Пр 8 вед2020-21'!G190</f>
        <v>110</v>
      </c>
      <c r="G681" s="185">
        <f>'Пр 8 вед2020-21'!H190</f>
        <v>110</v>
      </c>
      <c r="H681" s="52"/>
      <c r="I681" s="52"/>
    </row>
    <row r="682" spans="1:9" x14ac:dyDescent="0.2">
      <c r="A682" s="93" t="s">
        <v>413</v>
      </c>
      <c r="B682" s="92" t="s">
        <v>414</v>
      </c>
      <c r="C682" s="94" t="s">
        <v>163</v>
      </c>
      <c r="D682" s="94" t="s">
        <v>164</v>
      </c>
      <c r="E682" s="92" t="s">
        <v>165</v>
      </c>
      <c r="F682" s="193">
        <f>F683</f>
        <v>280</v>
      </c>
      <c r="G682" s="193">
        <f>G683</f>
        <v>281</v>
      </c>
      <c r="H682" s="144"/>
    </row>
    <row r="683" spans="1:9" x14ac:dyDescent="0.2">
      <c r="A683" s="93" t="s">
        <v>415</v>
      </c>
      <c r="B683" s="92" t="s">
        <v>414</v>
      </c>
      <c r="C683" s="94" t="s">
        <v>258</v>
      </c>
      <c r="D683" s="94" t="s">
        <v>164</v>
      </c>
      <c r="E683" s="92" t="s">
        <v>165</v>
      </c>
      <c r="F683" s="193">
        <f>F684+F697</f>
        <v>280</v>
      </c>
      <c r="G683" s="193">
        <f>G684+G697</f>
        <v>281</v>
      </c>
    </row>
    <row r="684" spans="1:9" ht="31.5" x14ac:dyDescent="0.2">
      <c r="A684" s="93" t="s">
        <v>729</v>
      </c>
      <c r="B684" s="92" t="s">
        <v>414</v>
      </c>
      <c r="C684" s="94" t="s">
        <v>258</v>
      </c>
      <c r="D684" s="94" t="s">
        <v>416</v>
      </c>
      <c r="E684" s="92"/>
      <c r="F684" s="193">
        <f>F685+F689+F693</f>
        <v>280</v>
      </c>
      <c r="G684" s="193">
        <f>G685+G689+G693</f>
        <v>281</v>
      </c>
    </row>
    <row r="685" spans="1:9" ht="22.5" x14ac:dyDescent="0.2">
      <c r="A685" s="95" t="s">
        <v>417</v>
      </c>
      <c r="B685" s="97" t="s">
        <v>414</v>
      </c>
      <c r="C685" s="99" t="s">
        <v>258</v>
      </c>
      <c r="D685" s="99" t="s">
        <v>418</v>
      </c>
      <c r="E685" s="97"/>
      <c r="F685" s="195">
        <f t="shared" ref="F685:G695" si="59">F686</f>
        <v>139.5</v>
      </c>
      <c r="G685" s="195">
        <f t="shared" si="59"/>
        <v>140.5</v>
      </c>
    </row>
    <row r="686" spans="1:9" x14ac:dyDescent="0.2">
      <c r="A686" s="78" t="s">
        <v>507</v>
      </c>
      <c r="B686" s="79" t="s">
        <v>414</v>
      </c>
      <c r="C686" s="82" t="s">
        <v>258</v>
      </c>
      <c r="D686" s="82" t="s">
        <v>418</v>
      </c>
      <c r="E686" s="79">
        <v>200</v>
      </c>
      <c r="F686" s="194">
        <f t="shared" si="59"/>
        <v>139.5</v>
      </c>
      <c r="G686" s="194">
        <f t="shared" si="59"/>
        <v>140.5</v>
      </c>
    </row>
    <row r="687" spans="1:9" ht="22.5" x14ac:dyDescent="0.2">
      <c r="A687" s="78" t="s">
        <v>135</v>
      </c>
      <c r="B687" s="79" t="s">
        <v>414</v>
      </c>
      <c r="C687" s="82" t="s">
        <v>258</v>
      </c>
      <c r="D687" s="82" t="s">
        <v>418</v>
      </c>
      <c r="E687" s="79">
        <v>240</v>
      </c>
      <c r="F687" s="194">
        <f t="shared" si="59"/>
        <v>139.5</v>
      </c>
      <c r="G687" s="194">
        <f t="shared" si="59"/>
        <v>140.5</v>
      </c>
    </row>
    <row r="688" spans="1:9" x14ac:dyDescent="0.2">
      <c r="A688" s="106" t="s">
        <v>681</v>
      </c>
      <c r="B688" s="79" t="s">
        <v>414</v>
      </c>
      <c r="C688" s="82" t="s">
        <v>258</v>
      </c>
      <c r="D688" s="82" t="s">
        <v>418</v>
      </c>
      <c r="E688" s="79">
        <v>244</v>
      </c>
      <c r="F688" s="194">
        <f>'Пр 8 вед2020-21'!G724</f>
        <v>139.5</v>
      </c>
      <c r="G688" s="194">
        <f>'Пр 8 вед2020-21'!H724</f>
        <v>140.5</v>
      </c>
    </row>
    <row r="689" spans="1:9" s="85" customFormat="1" ht="22.5" x14ac:dyDescent="0.2">
      <c r="A689" s="319" t="s">
        <v>795</v>
      </c>
      <c r="B689" s="79" t="s">
        <v>414</v>
      </c>
      <c r="C689" s="82" t="s">
        <v>258</v>
      </c>
      <c r="D689" s="82" t="s">
        <v>793</v>
      </c>
      <c r="E689" s="79"/>
      <c r="F689" s="194">
        <f>F690</f>
        <v>110.9</v>
      </c>
      <c r="G689" s="194">
        <f>G690</f>
        <v>110.9</v>
      </c>
      <c r="H689" s="52"/>
      <c r="I689" s="52"/>
    </row>
    <row r="690" spans="1:9" s="85" customFormat="1" x14ac:dyDescent="0.2">
      <c r="A690" s="78" t="s">
        <v>507</v>
      </c>
      <c r="B690" s="79" t="s">
        <v>414</v>
      </c>
      <c r="C690" s="82" t="s">
        <v>258</v>
      </c>
      <c r="D690" s="82" t="s">
        <v>793</v>
      </c>
      <c r="E690" s="79">
        <v>200</v>
      </c>
      <c r="F690" s="194">
        <f t="shared" si="59"/>
        <v>110.9</v>
      </c>
      <c r="G690" s="194">
        <f t="shared" si="59"/>
        <v>110.9</v>
      </c>
      <c r="H690" s="52"/>
      <c r="I690" s="52"/>
    </row>
    <row r="691" spans="1:9" s="85" customFormat="1" ht="22.5" x14ac:dyDescent="0.2">
      <c r="A691" s="78" t="s">
        <v>135</v>
      </c>
      <c r="B691" s="79" t="s">
        <v>414</v>
      </c>
      <c r="C691" s="82" t="s">
        <v>258</v>
      </c>
      <c r="D691" s="82" t="s">
        <v>793</v>
      </c>
      <c r="E691" s="79">
        <v>240</v>
      </c>
      <c r="F691" s="194">
        <f t="shared" si="59"/>
        <v>110.9</v>
      </c>
      <c r="G691" s="194">
        <f t="shared" si="59"/>
        <v>110.9</v>
      </c>
      <c r="H691" s="52"/>
      <c r="I691" s="52"/>
    </row>
    <row r="692" spans="1:9" s="85" customFormat="1" x14ac:dyDescent="0.2">
      <c r="A692" s="106" t="s">
        <v>681</v>
      </c>
      <c r="B692" s="79" t="s">
        <v>414</v>
      </c>
      <c r="C692" s="82" t="s">
        <v>258</v>
      </c>
      <c r="D692" s="82" t="s">
        <v>793</v>
      </c>
      <c r="E692" s="79">
        <v>244</v>
      </c>
      <c r="F692" s="194">
        <f>'Пр 8 вед2020-21'!G728</f>
        <v>110.9</v>
      </c>
      <c r="G692" s="194">
        <f>'Пр 8 вед2020-21'!H728</f>
        <v>110.9</v>
      </c>
      <c r="H692" s="52"/>
      <c r="I692" s="52"/>
    </row>
    <row r="693" spans="1:9" s="85" customFormat="1" ht="22.5" x14ac:dyDescent="0.2">
      <c r="A693" s="325" t="s">
        <v>796</v>
      </c>
      <c r="B693" s="79" t="s">
        <v>414</v>
      </c>
      <c r="C693" s="82" t="s">
        <v>258</v>
      </c>
      <c r="D693" s="82" t="s">
        <v>794</v>
      </c>
      <c r="E693" s="79"/>
      <c r="F693" s="194">
        <f>F694</f>
        <v>29.6</v>
      </c>
      <c r="G693" s="194">
        <f>G694</f>
        <v>29.6</v>
      </c>
      <c r="H693" s="52"/>
      <c r="I693" s="52"/>
    </row>
    <row r="694" spans="1:9" s="85" customFormat="1" x14ac:dyDescent="0.2">
      <c r="A694" s="78" t="s">
        <v>507</v>
      </c>
      <c r="B694" s="79" t="s">
        <v>414</v>
      </c>
      <c r="C694" s="82" t="s">
        <v>258</v>
      </c>
      <c r="D694" s="82" t="s">
        <v>794</v>
      </c>
      <c r="E694" s="79">
        <v>200</v>
      </c>
      <c r="F694" s="194">
        <f t="shared" si="59"/>
        <v>29.6</v>
      </c>
      <c r="G694" s="194">
        <f t="shared" si="59"/>
        <v>29.6</v>
      </c>
      <c r="H694" s="52"/>
      <c r="I694" s="52"/>
    </row>
    <row r="695" spans="1:9" s="85" customFormat="1" ht="22.5" x14ac:dyDescent="0.2">
      <c r="A695" s="78" t="s">
        <v>135</v>
      </c>
      <c r="B695" s="79" t="s">
        <v>414</v>
      </c>
      <c r="C695" s="82" t="s">
        <v>258</v>
      </c>
      <c r="D695" s="82" t="s">
        <v>794</v>
      </c>
      <c r="E695" s="79">
        <v>240</v>
      </c>
      <c r="F695" s="194">
        <f t="shared" si="59"/>
        <v>29.6</v>
      </c>
      <c r="G695" s="194">
        <f t="shared" si="59"/>
        <v>29.6</v>
      </c>
      <c r="H695" s="52"/>
      <c r="I695" s="52"/>
    </row>
    <row r="696" spans="1:9" s="85" customFormat="1" x14ac:dyDescent="0.2">
      <c r="A696" s="106" t="s">
        <v>681</v>
      </c>
      <c r="B696" s="79" t="s">
        <v>414</v>
      </c>
      <c r="C696" s="82" t="s">
        <v>258</v>
      </c>
      <c r="D696" s="82" t="s">
        <v>794</v>
      </c>
      <c r="E696" s="79">
        <v>244</v>
      </c>
      <c r="F696" s="194">
        <f>'Пр 8 вед2020-21'!G732</f>
        <v>29.6</v>
      </c>
      <c r="G696" s="194">
        <f>'Пр 8 вед2020-21'!H732</f>
        <v>29.6</v>
      </c>
      <c r="H696" s="52"/>
      <c r="I696" s="52"/>
    </row>
    <row r="697" spans="1:9" s="85" customFormat="1" x14ac:dyDescent="0.2">
      <c r="A697" s="322" t="s">
        <v>797</v>
      </c>
      <c r="B697" s="79" t="s">
        <v>414</v>
      </c>
      <c r="C697" s="82" t="s">
        <v>258</v>
      </c>
      <c r="D697" s="82" t="s">
        <v>896</v>
      </c>
      <c r="E697" s="79"/>
      <c r="F697" s="194">
        <f>F699</f>
        <v>0</v>
      </c>
      <c r="G697" s="194">
        <f>G699</f>
        <v>0</v>
      </c>
      <c r="H697" s="52"/>
      <c r="I697" s="52"/>
    </row>
    <row r="698" spans="1:9" s="85" customFormat="1" x14ac:dyDescent="0.2">
      <c r="A698" s="322" t="s">
        <v>805</v>
      </c>
      <c r="B698" s="79" t="s">
        <v>414</v>
      </c>
      <c r="C698" s="82" t="s">
        <v>258</v>
      </c>
      <c r="D698" s="82" t="s">
        <v>897</v>
      </c>
      <c r="E698" s="79"/>
      <c r="F698" s="194"/>
      <c r="G698" s="194"/>
      <c r="H698" s="52"/>
      <c r="I698" s="52"/>
    </row>
    <row r="699" spans="1:9" s="85" customFormat="1" x14ac:dyDescent="0.2">
      <c r="A699" s="78" t="s">
        <v>507</v>
      </c>
      <c r="B699" s="79" t="s">
        <v>414</v>
      </c>
      <c r="C699" s="82" t="s">
        <v>258</v>
      </c>
      <c r="D699" s="82" t="s">
        <v>897</v>
      </c>
      <c r="E699" s="79">
        <v>200</v>
      </c>
      <c r="F699" s="194">
        <f t="shared" ref="F699:G700" si="60">F700</f>
        <v>0</v>
      </c>
      <c r="G699" s="194">
        <f t="shared" si="60"/>
        <v>0</v>
      </c>
      <c r="H699" s="52"/>
      <c r="I699" s="52"/>
    </row>
    <row r="700" spans="1:9" s="85" customFormat="1" ht="22.5" x14ac:dyDescent="0.2">
      <c r="A700" s="78" t="s">
        <v>135</v>
      </c>
      <c r="B700" s="79" t="s">
        <v>414</v>
      </c>
      <c r="C700" s="82" t="s">
        <v>258</v>
      </c>
      <c r="D700" s="82" t="s">
        <v>897</v>
      </c>
      <c r="E700" s="79">
        <v>240</v>
      </c>
      <c r="F700" s="194">
        <f t="shared" si="60"/>
        <v>0</v>
      </c>
      <c r="G700" s="194">
        <f t="shared" si="60"/>
        <v>0</v>
      </c>
      <c r="H700" s="52"/>
      <c r="I700" s="52"/>
    </row>
    <row r="701" spans="1:9" s="85" customFormat="1" x14ac:dyDescent="0.2">
      <c r="A701" s="106" t="s">
        <v>681</v>
      </c>
      <c r="B701" s="79" t="s">
        <v>414</v>
      </c>
      <c r="C701" s="82" t="s">
        <v>258</v>
      </c>
      <c r="D701" s="82" t="s">
        <v>897</v>
      </c>
      <c r="E701" s="79">
        <v>244</v>
      </c>
      <c r="F701" s="194">
        <f>'Пр 8 вед2020-21'!G737</f>
        <v>0</v>
      </c>
      <c r="G701" s="194">
        <f>'Пр 8 вед2020-21'!H737</f>
        <v>0</v>
      </c>
      <c r="H701" s="52"/>
      <c r="I701" s="52"/>
    </row>
    <row r="702" spans="1:9" x14ac:dyDescent="0.2">
      <c r="A702" s="93" t="s">
        <v>419</v>
      </c>
      <c r="B702" s="92">
        <v>12</v>
      </c>
      <c r="C702" s="94"/>
      <c r="D702" s="94"/>
      <c r="E702" s="92"/>
      <c r="F702" s="193">
        <f t="shared" ref="F702:G705" si="61">F703</f>
        <v>100</v>
      </c>
      <c r="G702" s="193">
        <f t="shared" si="61"/>
        <v>100</v>
      </c>
    </row>
    <row r="703" spans="1:9" x14ac:dyDescent="0.2">
      <c r="A703" s="93" t="s">
        <v>420</v>
      </c>
      <c r="B703" s="92">
        <v>12</v>
      </c>
      <c r="C703" s="94" t="s">
        <v>233</v>
      </c>
      <c r="D703" s="94"/>
      <c r="E703" s="92"/>
      <c r="F703" s="193">
        <f t="shared" si="61"/>
        <v>100</v>
      </c>
      <c r="G703" s="193">
        <f t="shared" si="61"/>
        <v>100</v>
      </c>
    </row>
    <row r="704" spans="1:9" s="287" customFormat="1" x14ac:dyDescent="0.2">
      <c r="A704" s="95" t="s">
        <v>766</v>
      </c>
      <c r="B704" s="97">
        <v>12</v>
      </c>
      <c r="C704" s="99" t="s">
        <v>233</v>
      </c>
      <c r="D704" s="99" t="s">
        <v>774</v>
      </c>
      <c r="E704" s="97"/>
      <c r="F704" s="195">
        <f>F705+F708</f>
        <v>100</v>
      </c>
      <c r="G704" s="195">
        <f>G705+G708</f>
        <v>100</v>
      </c>
    </row>
    <row r="705" spans="1:7" x14ac:dyDescent="0.2">
      <c r="A705" s="78" t="s">
        <v>507</v>
      </c>
      <c r="B705" s="79">
        <v>12</v>
      </c>
      <c r="C705" s="82" t="s">
        <v>233</v>
      </c>
      <c r="D705" s="99" t="s">
        <v>774</v>
      </c>
      <c r="E705" s="79">
        <v>200</v>
      </c>
      <c r="F705" s="194">
        <f t="shared" si="61"/>
        <v>66</v>
      </c>
      <c r="G705" s="194">
        <f t="shared" si="61"/>
        <v>66</v>
      </c>
    </row>
    <row r="706" spans="1:7" ht="22.5" x14ac:dyDescent="0.2">
      <c r="A706" s="78" t="s">
        <v>135</v>
      </c>
      <c r="B706" s="79">
        <v>12</v>
      </c>
      <c r="C706" s="82" t="s">
        <v>233</v>
      </c>
      <c r="D706" s="99" t="s">
        <v>774</v>
      </c>
      <c r="E706" s="79">
        <v>240</v>
      </c>
      <c r="F706" s="194">
        <f>F707</f>
        <v>66</v>
      </c>
      <c r="G706" s="194">
        <f>G707</f>
        <v>66</v>
      </c>
    </row>
    <row r="707" spans="1:7" x14ac:dyDescent="0.2">
      <c r="A707" s="106" t="s">
        <v>681</v>
      </c>
      <c r="B707" s="79">
        <v>12</v>
      </c>
      <c r="C707" s="82" t="s">
        <v>233</v>
      </c>
      <c r="D707" s="99" t="s">
        <v>774</v>
      </c>
      <c r="E707" s="79">
        <v>244</v>
      </c>
      <c r="F707" s="194">
        <f>'Пр 8 вед2020-21'!G94</f>
        <v>66</v>
      </c>
      <c r="G707" s="194">
        <f>'Пр 8 вед2020-21'!H94</f>
        <v>66</v>
      </c>
    </row>
    <row r="708" spans="1:7" x14ac:dyDescent="0.2">
      <c r="A708" s="78" t="s">
        <v>507</v>
      </c>
      <c r="B708" s="79">
        <v>12</v>
      </c>
      <c r="C708" s="82" t="s">
        <v>233</v>
      </c>
      <c r="D708" s="99" t="s">
        <v>775</v>
      </c>
      <c r="E708" s="79" t="s">
        <v>134</v>
      </c>
      <c r="F708" s="183">
        <f>SUM(F709)</f>
        <v>34</v>
      </c>
      <c r="G708" s="183">
        <f>SUM(G709)</f>
        <v>34</v>
      </c>
    </row>
    <row r="709" spans="1:7" ht="22.5" x14ac:dyDescent="0.2">
      <c r="A709" s="78" t="s">
        <v>135</v>
      </c>
      <c r="B709" s="79">
        <v>12</v>
      </c>
      <c r="C709" s="82" t="s">
        <v>233</v>
      </c>
      <c r="D709" s="99" t="s">
        <v>775</v>
      </c>
      <c r="E709" s="79" t="s">
        <v>136</v>
      </c>
      <c r="F709" s="183">
        <f>F711+F710</f>
        <v>34</v>
      </c>
      <c r="G709" s="183">
        <f>G711+G710</f>
        <v>34</v>
      </c>
    </row>
    <row r="710" spans="1:7" ht="22.5" x14ac:dyDescent="0.2">
      <c r="A710" s="106" t="s">
        <v>152</v>
      </c>
      <c r="B710" s="79">
        <v>12</v>
      </c>
      <c r="C710" s="82" t="s">
        <v>233</v>
      </c>
      <c r="D710" s="99" t="s">
        <v>775</v>
      </c>
      <c r="E710" s="79">
        <v>242</v>
      </c>
      <c r="F710" s="194">
        <f>'Пр 8 вед2020-21'!G97</f>
        <v>24</v>
      </c>
      <c r="G710" s="194">
        <f>'Пр 8 вед2020-21'!H97</f>
        <v>24</v>
      </c>
    </row>
    <row r="711" spans="1:7" x14ac:dyDescent="0.2">
      <c r="A711" s="106" t="s">
        <v>681</v>
      </c>
      <c r="B711" s="79">
        <v>12</v>
      </c>
      <c r="C711" s="82" t="s">
        <v>233</v>
      </c>
      <c r="D711" s="99" t="s">
        <v>775</v>
      </c>
      <c r="E711" s="79" t="s">
        <v>138</v>
      </c>
      <c r="F711" s="194">
        <f>'Пр 8 вед2020-21'!G98</f>
        <v>10</v>
      </c>
      <c r="G711" s="194">
        <f>'Пр 8 вед2020-21'!H98</f>
        <v>10</v>
      </c>
    </row>
    <row r="712" spans="1:7" ht="21" hidden="1" x14ac:dyDescent="0.2">
      <c r="A712" s="93" t="s">
        <v>310</v>
      </c>
      <c r="B712" s="92">
        <v>13</v>
      </c>
      <c r="C712" s="94"/>
      <c r="D712" s="94"/>
      <c r="E712" s="92"/>
      <c r="F712" s="193">
        <f t="shared" ref="F712:G717" si="62">F713</f>
        <v>0</v>
      </c>
      <c r="G712" s="193">
        <f t="shared" si="62"/>
        <v>0</v>
      </c>
    </row>
    <row r="713" spans="1:7" hidden="1" x14ac:dyDescent="0.2">
      <c r="A713" s="93" t="s">
        <v>311</v>
      </c>
      <c r="B713" s="92">
        <v>13</v>
      </c>
      <c r="C713" s="94" t="s">
        <v>112</v>
      </c>
      <c r="D713" s="94"/>
      <c r="E713" s="92"/>
      <c r="F713" s="193">
        <f t="shared" si="62"/>
        <v>0</v>
      </c>
      <c r="G713" s="193">
        <f t="shared" si="62"/>
        <v>0</v>
      </c>
    </row>
    <row r="714" spans="1:7" ht="22.5" hidden="1" x14ac:dyDescent="0.2">
      <c r="A714" s="78" t="s">
        <v>701</v>
      </c>
      <c r="B714" s="79">
        <v>13</v>
      </c>
      <c r="C714" s="82" t="s">
        <v>112</v>
      </c>
      <c r="D714" s="82" t="s">
        <v>292</v>
      </c>
      <c r="E714" s="79"/>
      <c r="F714" s="194">
        <f t="shared" si="62"/>
        <v>0</v>
      </c>
      <c r="G714" s="194">
        <f t="shared" si="62"/>
        <v>0</v>
      </c>
    </row>
    <row r="715" spans="1:7" s="59" customFormat="1" ht="11.25" hidden="1" x14ac:dyDescent="0.2">
      <c r="A715" s="78" t="s">
        <v>312</v>
      </c>
      <c r="B715" s="79">
        <v>13</v>
      </c>
      <c r="C715" s="82" t="s">
        <v>112</v>
      </c>
      <c r="D715" s="82" t="s">
        <v>313</v>
      </c>
      <c r="E715" s="79"/>
      <c r="F715" s="194">
        <f t="shared" si="62"/>
        <v>0</v>
      </c>
      <c r="G715" s="194">
        <f t="shared" si="62"/>
        <v>0</v>
      </c>
    </row>
    <row r="716" spans="1:7" ht="45" hidden="1" x14ac:dyDescent="0.2">
      <c r="A716" s="78" t="s">
        <v>314</v>
      </c>
      <c r="B716" s="79">
        <v>13</v>
      </c>
      <c r="C716" s="82" t="s">
        <v>112</v>
      </c>
      <c r="D716" s="82" t="s">
        <v>315</v>
      </c>
      <c r="E716" s="79"/>
      <c r="F716" s="194">
        <f t="shared" si="62"/>
        <v>0</v>
      </c>
      <c r="G716" s="194">
        <f t="shared" si="62"/>
        <v>0</v>
      </c>
    </row>
    <row r="717" spans="1:7" hidden="1" x14ac:dyDescent="0.2">
      <c r="A717" s="78" t="s">
        <v>508</v>
      </c>
      <c r="B717" s="79">
        <v>13</v>
      </c>
      <c r="C717" s="82" t="s">
        <v>112</v>
      </c>
      <c r="D717" s="82" t="s">
        <v>315</v>
      </c>
      <c r="E717" s="79">
        <v>700</v>
      </c>
      <c r="F717" s="194">
        <f t="shared" si="62"/>
        <v>0</v>
      </c>
      <c r="G717" s="194">
        <f t="shared" si="62"/>
        <v>0</v>
      </c>
    </row>
    <row r="718" spans="1:7" s="59" customFormat="1" ht="11.25" hidden="1" x14ac:dyDescent="0.2">
      <c r="A718" s="78" t="s">
        <v>316</v>
      </c>
      <c r="B718" s="79">
        <v>13</v>
      </c>
      <c r="C718" s="82" t="s">
        <v>112</v>
      </c>
      <c r="D718" s="82" t="s">
        <v>315</v>
      </c>
      <c r="E718" s="79">
        <v>730</v>
      </c>
      <c r="F718" s="194"/>
      <c r="G718" s="194"/>
    </row>
    <row r="719" spans="1:7" s="59" customFormat="1" ht="21" x14ac:dyDescent="0.2">
      <c r="A719" s="107" t="s">
        <v>317</v>
      </c>
      <c r="B719" s="92" t="s">
        <v>318</v>
      </c>
      <c r="C719" s="94" t="s">
        <v>163</v>
      </c>
      <c r="D719" s="94" t="s">
        <v>164</v>
      </c>
      <c r="E719" s="92" t="s">
        <v>165</v>
      </c>
      <c r="F719" s="181">
        <f>F720+F730+F726</f>
        <v>20819.7</v>
      </c>
      <c r="G719" s="181">
        <f>G720+G730+G726</f>
        <v>20819.7</v>
      </c>
    </row>
    <row r="720" spans="1:7" s="59" customFormat="1" ht="21" x14ac:dyDescent="0.2">
      <c r="A720" s="93" t="s">
        <v>319</v>
      </c>
      <c r="B720" s="92" t="s">
        <v>318</v>
      </c>
      <c r="C720" s="94" t="s">
        <v>112</v>
      </c>
      <c r="D720" s="94" t="s">
        <v>164</v>
      </c>
      <c r="E720" s="92" t="s">
        <v>165</v>
      </c>
      <c r="F720" s="181">
        <f t="shared" ref="F720:G724" si="63">F721</f>
        <v>19404.2</v>
      </c>
      <c r="G720" s="181">
        <f t="shared" si="63"/>
        <v>19404.2</v>
      </c>
    </row>
    <row r="721" spans="1:9" s="59" customFormat="1" ht="11.25" x14ac:dyDescent="0.2">
      <c r="A721" s="78" t="s">
        <v>320</v>
      </c>
      <c r="B721" s="79" t="s">
        <v>318</v>
      </c>
      <c r="C721" s="82" t="s">
        <v>112</v>
      </c>
      <c r="D721" s="82" t="s">
        <v>321</v>
      </c>
      <c r="E721" s="79" t="s">
        <v>165</v>
      </c>
      <c r="F721" s="183">
        <f t="shared" si="63"/>
        <v>19404.2</v>
      </c>
      <c r="G721" s="183">
        <f t="shared" si="63"/>
        <v>19404.2</v>
      </c>
    </row>
    <row r="722" spans="1:9" s="59" customFormat="1" ht="29.25" customHeight="1" x14ac:dyDescent="0.2">
      <c r="A722" s="78" t="s">
        <v>322</v>
      </c>
      <c r="B722" s="79" t="s">
        <v>318</v>
      </c>
      <c r="C722" s="82" t="s">
        <v>112</v>
      </c>
      <c r="D722" s="82" t="s">
        <v>323</v>
      </c>
      <c r="E722" s="79" t="s">
        <v>165</v>
      </c>
      <c r="F722" s="183">
        <f t="shared" si="63"/>
        <v>19404.2</v>
      </c>
      <c r="G722" s="183">
        <f t="shared" si="63"/>
        <v>19404.2</v>
      </c>
    </row>
    <row r="723" spans="1:9" s="59" customFormat="1" ht="11.25" x14ac:dyDescent="0.2">
      <c r="A723" s="78" t="s">
        <v>303</v>
      </c>
      <c r="B723" s="79" t="s">
        <v>318</v>
      </c>
      <c r="C723" s="82" t="s">
        <v>112</v>
      </c>
      <c r="D723" s="82" t="s">
        <v>323</v>
      </c>
      <c r="E723" s="79" t="s">
        <v>308</v>
      </c>
      <c r="F723" s="183">
        <f t="shared" si="63"/>
        <v>19404.2</v>
      </c>
      <c r="G723" s="183">
        <f t="shared" si="63"/>
        <v>19404.2</v>
      </c>
    </row>
    <row r="724" spans="1:9" s="59" customFormat="1" ht="11.25" x14ac:dyDescent="0.2">
      <c r="A724" s="78" t="s">
        <v>324</v>
      </c>
      <c r="B724" s="79" t="s">
        <v>318</v>
      </c>
      <c r="C724" s="82" t="s">
        <v>112</v>
      </c>
      <c r="D724" s="82" t="s">
        <v>323</v>
      </c>
      <c r="E724" s="79" t="s">
        <v>325</v>
      </c>
      <c r="F724" s="183">
        <f t="shared" si="63"/>
        <v>19404.2</v>
      </c>
      <c r="G724" s="183">
        <f t="shared" si="63"/>
        <v>19404.2</v>
      </c>
    </row>
    <row r="725" spans="1:9" s="85" customFormat="1" ht="15.75" customHeight="1" x14ac:dyDescent="0.2">
      <c r="A725" s="106" t="s">
        <v>326</v>
      </c>
      <c r="B725" s="79" t="s">
        <v>318</v>
      </c>
      <c r="C725" s="82" t="s">
        <v>112</v>
      </c>
      <c r="D725" s="82" t="s">
        <v>323</v>
      </c>
      <c r="E725" s="79" t="s">
        <v>327</v>
      </c>
      <c r="F725" s="183">
        <f>'Пр 8 вед2020-21'!G433</f>
        <v>19404.2</v>
      </c>
      <c r="G725" s="183">
        <f>'Пр 8 вед2020-21'!H433</f>
        <v>19404.2</v>
      </c>
      <c r="H725" s="52"/>
      <c r="I725" s="52"/>
    </row>
    <row r="726" spans="1:9" s="85" customFormat="1" x14ac:dyDescent="0.2">
      <c r="A726" s="93" t="s">
        <v>328</v>
      </c>
      <c r="B726" s="92" t="s">
        <v>318</v>
      </c>
      <c r="C726" s="94" t="s">
        <v>233</v>
      </c>
      <c r="D726" s="94"/>
      <c r="E726" s="92"/>
      <c r="F726" s="181">
        <f t="shared" ref="F726:G728" si="64">F727</f>
        <v>1265.5</v>
      </c>
      <c r="G726" s="181">
        <f t="shared" si="64"/>
        <v>1265.5</v>
      </c>
      <c r="H726" s="52"/>
      <c r="I726" s="52"/>
    </row>
    <row r="727" spans="1:9" s="85" customFormat="1" x14ac:dyDescent="0.2">
      <c r="A727" s="78" t="s">
        <v>303</v>
      </c>
      <c r="B727" s="79" t="s">
        <v>318</v>
      </c>
      <c r="C727" s="82" t="s">
        <v>233</v>
      </c>
      <c r="D727" s="82" t="s">
        <v>321</v>
      </c>
      <c r="E727" s="79" t="s">
        <v>308</v>
      </c>
      <c r="F727" s="183">
        <f t="shared" si="64"/>
        <v>1265.5</v>
      </c>
      <c r="G727" s="183">
        <f t="shared" si="64"/>
        <v>1265.5</v>
      </c>
      <c r="H727" s="52"/>
      <c r="I727" s="52"/>
    </row>
    <row r="728" spans="1:9" s="85" customFormat="1" x14ac:dyDescent="0.2">
      <c r="A728" s="78" t="s">
        <v>324</v>
      </c>
      <c r="B728" s="79" t="s">
        <v>318</v>
      </c>
      <c r="C728" s="82" t="s">
        <v>233</v>
      </c>
      <c r="D728" s="82" t="s">
        <v>329</v>
      </c>
      <c r="E728" s="79" t="s">
        <v>325</v>
      </c>
      <c r="F728" s="183">
        <f t="shared" si="64"/>
        <v>1265.5</v>
      </c>
      <c r="G728" s="183">
        <f t="shared" si="64"/>
        <v>1265.5</v>
      </c>
      <c r="H728" s="52"/>
      <c r="I728" s="52"/>
    </row>
    <row r="729" spans="1:9" s="85" customFormat="1" x14ac:dyDescent="0.2">
      <c r="A729" s="106" t="s">
        <v>328</v>
      </c>
      <c r="B729" s="79" t="s">
        <v>318</v>
      </c>
      <c r="C729" s="82" t="s">
        <v>233</v>
      </c>
      <c r="D729" s="82" t="s">
        <v>329</v>
      </c>
      <c r="E729" s="79">
        <v>512</v>
      </c>
      <c r="F729" s="183">
        <f>'Пр 8 вед2020-21'!G437</f>
        <v>1265.5</v>
      </c>
      <c r="G729" s="183">
        <f>'Пр 8 вед2020-21'!H437</f>
        <v>1265.5</v>
      </c>
      <c r="H729" s="52"/>
      <c r="I729" s="52"/>
    </row>
    <row r="730" spans="1:9" s="85" customFormat="1" x14ac:dyDescent="0.2">
      <c r="A730" s="93" t="s">
        <v>330</v>
      </c>
      <c r="B730" s="92">
        <v>14</v>
      </c>
      <c r="C730" s="94" t="s">
        <v>169</v>
      </c>
      <c r="D730" s="94"/>
      <c r="E730" s="92"/>
      <c r="F730" s="181">
        <f t="shared" ref="F730:G733" si="65">+F731</f>
        <v>150</v>
      </c>
      <c r="G730" s="181">
        <f t="shared" si="65"/>
        <v>150</v>
      </c>
      <c r="H730" s="52"/>
      <c r="I730" s="52"/>
    </row>
    <row r="731" spans="1:9" s="85" customFormat="1" x14ac:dyDescent="0.2">
      <c r="A731" s="78" t="s">
        <v>303</v>
      </c>
      <c r="B731" s="79" t="s">
        <v>318</v>
      </c>
      <c r="C731" s="79" t="s">
        <v>169</v>
      </c>
      <c r="D731" s="82" t="s">
        <v>321</v>
      </c>
      <c r="E731" s="79" t="s">
        <v>165</v>
      </c>
      <c r="F731" s="183">
        <f t="shared" si="65"/>
        <v>150</v>
      </c>
      <c r="G731" s="183">
        <f t="shared" si="65"/>
        <v>150</v>
      </c>
      <c r="H731" s="52"/>
      <c r="I731" s="52"/>
    </row>
    <row r="732" spans="1:9" s="85" customFormat="1" ht="33.75" x14ac:dyDescent="0.2">
      <c r="A732" s="78" t="s">
        <v>331</v>
      </c>
      <c r="B732" s="79" t="s">
        <v>318</v>
      </c>
      <c r="C732" s="79" t="s">
        <v>169</v>
      </c>
      <c r="D732" s="82" t="s">
        <v>332</v>
      </c>
      <c r="E732" s="79" t="s">
        <v>165</v>
      </c>
      <c r="F732" s="183">
        <f t="shared" si="65"/>
        <v>150</v>
      </c>
      <c r="G732" s="183">
        <f t="shared" si="65"/>
        <v>150</v>
      </c>
      <c r="H732" s="52"/>
      <c r="I732" s="52"/>
    </row>
    <row r="733" spans="1:9" s="85" customFormat="1" ht="51.75" customHeight="1" x14ac:dyDescent="0.2">
      <c r="A733" s="78" t="s">
        <v>333</v>
      </c>
      <c r="B733" s="79" t="s">
        <v>318</v>
      </c>
      <c r="C733" s="79" t="s">
        <v>169</v>
      </c>
      <c r="D733" s="82" t="s">
        <v>332</v>
      </c>
      <c r="E733" s="79" t="s">
        <v>165</v>
      </c>
      <c r="F733" s="183">
        <f t="shared" si="65"/>
        <v>150</v>
      </c>
      <c r="G733" s="183">
        <f t="shared" si="65"/>
        <v>150</v>
      </c>
      <c r="H733" s="52"/>
      <c r="I733" s="52"/>
    </row>
    <row r="734" spans="1:9" s="85" customFormat="1" x14ac:dyDescent="0.2">
      <c r="A734" s="78" t="s">
        <v>303</v>
      </c>
      <c r="B734" s="79" t="s">
        <v>318</v>
      </c>
      <c r="C734" s="79" t="s">
        <v>169</v>
      </c>
      <c r="D734" s="82" t="s">
        <v>332</v>
      </c>
      <c r="E734" s="79" t="s">
        <v>308</v>
      </c>
      <c r="F734" s="183">
        <f>F735</f>
        <v>150</v>
      </c>
      <c r="G734" s="183">
        <f>G735</f>
        <v>150</v>
      </c>
      <c r="H734" s="52"/>
      <c r="I734" s="52"/>
    </row>
    <row r="735" spans="1:9" s="85" customFormat="1" x14ac:dyDescent="0.2">
      <c r="A735" s="106" t="s">
        <v>83</v>
      </c>
      <c r="B735" s="79" t="s">
        <v>318</v>
      </c>
      <c r="C735" s="79" t="s">
        <v>169</v>
      </c>
      <c r="D735" s="82" t="s">
        <v>332</v>
      </c>
      <c r="E735" s="79">
        <v>540</v>
      </c>
      <c r="F735" s="183">
        <f>'Пр 8 вед2020-21'!G443</f>
        <v>150</v>
      </c>
      <c r="G735" s="183">
        <f>'Пр 8 вед2020-21'!H443</f>
        <v>150</v>
      </c>
      <c r="H735" s="52"/>
      <c r="I735" s="52"/>
    </row>
    <row r="736" spans="1:9" x14ac:dyDescent="0.2">
      <c r="A736" s="320" t="s">
        <v>888</v>
      </c>
      <c r="B736" s="321"/>
      <c r="C736" s="62"/>
      <c r="D736" s="62" t="s">
        <v>889</v>
      </c>
      <c r="E736" s="321"/>
      <c r="F736" s="321">
        <v>12860.8</v>
      </c>
      <c r="G736" s="321">
        <v>26117.8</v>
      </c>
    </row>
    <row r="738" spans="1:7" s="59" customFormat="1" ht="11.25" x14ac:dyDescent="0.2">
      <c r="A738" s="55"/>
      <c r="B738" s="60"/>
      <c r="C738" s="56"/>
      <c r="D738" s="56"/>
      <c r="E738" s="60"/>
      <c r="F738" s="53"/>
      <c r="G738" s="84"/>
    </row>
    <row r="739" spans="1:7" s="59" customFormat="1" ht="11.25" x14ac:dyDescent="0.2">
      <c r="A739" s="55"/>
      <c r="B739" s="60"/>
      <c r="C739" s="56"/>
      <c r="D739" s="56"/>
      <c r="E739" s="60"/>
      <c r="F739" s="53"/>
      <c r="G739" s="84"/>
    </row>
    <row r="740" spans="1:7" s="59" customFormat="1" ht="11.25" x14ac:dyDescent="0.2">
      <c r="A740" s="55"/>
      <c r="B740" s="60"/>
      <c r="C740" s="56"/>
      <c r="D740" s="56"/>
      <c r="E740" s="60"/>
      <c r="F740" s="53"/>
      <c r="G740" s="84"/>
    </row>
    <row r="745" spans="1:7" s="59" customFormat="1" ht="11.25" x14ac:dyDescent="0.2">
      <c r="A745" s="55"/>
      <c r="B745" s="60"/>
      <c r="C745" s="56"/>
      <c r="D745" s="56"/>
      <c r="E745" s="60"/>
      <c r="F745" s="53"/>
      <c r="G745" s="84"/>
    </row>
    <row r="746" spans="1:7" s="59" customFormat="1" ht="11.25" x14ac:dyDescent="0.2">
      <c r="A746" s="55"/>
      <c r="B746" s="60"/>
      <c r="C746" s="56"/>
      <c r="D746" s="56"/>
      <c r="E746" s="60"/>
      <c r="F746" s="53"/>
      <c r="G746" s="84"/>
    </row>
    <row r="747" spans="1:7" s="59" customFormat="1" ht="11.25" x14ac:dyDescent="0.2">
      <c r="A747" s="55"/>
      <c r="B747" s="60"/>
      <c r="C747" s="56"/>
      <c r="D747" s="56"/>
      <c r="E747" s="60"/>
      <c r="F747" s="53"/>
      <c r="G747" s="84"/>
    </row>
    <row r="748" spans="1:7" s="59" customFormat="1" ht="11.25" x14ac:dyDescent="0.2">
      <c r="A748" s="55"/>
      <c r="B748" s="60"/>
      <c r="C748" s="56"/>
      <c r="D748" s="56"/>
      <c r="E748" s="60"/>
      <c r="F748" s="53"/>
      <c r="G748" s="84"/>
    </row>
  </sheetData>
  <autoFilter ref="B11:E735"/>
  <mergeCells count="9">
    <mergeCell ref="A7:G7"/>
    <mergeCell ref="A8:G8"/>
    <mergeCell ref="A9:E9"/>
    <mergeCell ref="A1:G1"/>
    <mergeCell ref="A2:G2"/>
    <mergeCell ref="A3:G3"/>
    <mergeCell ref="A4:G4"/>
    <mergeCell ref="A5:G5"/>
    <mergeCell ref="A6:G6"/>
  </mergeCells>
  <hyperlinks>
    <hyperlink ref="A242" r:id="rId1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</hyperlinks>
  <pageMargins left="0.7" right="0.7" top="0.75" bottom="0.75" header="0.3" footer="0.3"/>
  <pageSetup paperSize="9" scale="7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93"/>
  <sheetViews>
    <sheetView view="pageBreakPreview" zoomScale="98" zoomScaleNormal="100" zoomScaleSheetLayoutView="98" workbookViewId="0">
      <selection activeCell="K28" sqref="K28"/>
    </sheetView>
  </sheetViews>
  <sheetFormatPr defaultRowHeight="12.75" x14ac:dyDescent="0.2"/>
  <cols>
    <col min="1" max="1" width="57.140625" style="55" customWidth="1"/>
    <col min="2" max="2" width="4.7109375" style="56" customWidth="1"/>
    <col min="3" max="3" width="5.28515625" style="60" customWidth="1"/>
    <col min="4" max="4" width="3.7109375" style="56" customWidth="1"/>
    <col min="5" max="5" width="13.5703125" style="56" customWidth="1"/>
    <col min="6" max="6" width="7.42578125" style="60" bestFit="1" customWidth="1"/>
    <col min="7" max="7" width="12.42578125" style="53" bestFit="1" customWidth="1"/>
    <col min="8" max="8" width="12.42578125" style="85" bestFit="1" customWidth="1"/>
    <col min="9" max="10" width="9.140625" style="85"/>
    <col min="11" max="253" width="9.140625" style="52"/>
    <col min="254" max="254" width="57.140625" style="52" customWidth="1"/>
    <col min="255" max="255" width="4.7109375" style="52" customWidth="1"/>
    <col min="256" max="256" width="5.28515625" style="52" customWidth="1"/>
    <col min="257" max="257" width="3.7109375" style="52" customWidth="1"/>
    <col min="258" max="258" width="13.5703125" style="52" customWidth="1"/>
    <col min="259" max="259" width="7.42578125" style="52" bestFit="1" customWidth="1"/>
    <col min="260" max="260" width="10.28515625" style="52" bestFit="1" customWidth="1"/>
    <col min="261" max="261" width="8.28515625" style="52" customWidth="1"/>
    <col min="262" max="262" width="9.42578125" style="52" bestFit="1" customWidth="1"/>
    <col min="263" max="509" width="9.140625" style="52"/>
    <col min="510" max="510" width="57.140625" style="52" customWidth="1"/>
    <col min="511" max="511" width="4.7109375" style="52" customWidth="1"/>
    <col min="512" max="512" width="5.28515625" style="52" customWidth="1"/>
    <col min="513" max="513" width="3.7109375" style="52" customWidth="1"/>
    <col min="514" max="514" width="13.5703125" style="52" customWidth="1"/>
    <col min="515" max="515" width="7.42578125" style="52" bestFit="1" customWidth="1"/>
    <col min="516" max="516" width="10.28515625" style="52" bestFit="1" customWidth="1"/>
    <col min="517" max="517" width="8.28515625" style="52" customWidth="1"/>
    <col min="518" max="518" width="9.42578125" style="52" bestFit="1" customWidth="1"/>
    <col min="519" max="765" width="9.140625" style="52"/>
    <col min="766" max="766" width="57.140625" style="52" customWidth="1"/>
    <col min="767" max="767" width="4.7109375" style="52" customWidth="1"/>
    <col min="768" max="768" width="5.28515625" style="52" customWidth="1"/>
    <col min="769" max="769" width="3.7109375" style="52" customWidth="1"/>
    <col min="770" max="770" width="13.5703125" style="52" customWidth="1"/>
    <col min="771" max="771" width="7.42578125" style="52" bestFit="1" customWidth="1"/>
    <col min="772" max="772" width="10.28515625" style="52" bestFit="1" customWidth="1"/>
    <col min="773" max="773" width="8.28515625" style="52" customWidth="1"/>
    <col min="774" max="774" width="9.42578125" style="52" bestFit="1" customWidth="1"/>
    <col min="775" max="1021" width="9.140625" style="52"/>
    <col min="1022" max="1022" width="57.140625" style="52" customWidth="1"/>
    <col min="1023" max="1023" width="4.7109375" style="52" customWidth="1"/>
    <col min="1024" max="1024" width="5.28515625" style="52" customWidth="1"/>
    <col min="1025" max="1025" width="3.7109375" style="52" customWidth="1"/>
    <col min="1026" max="1026" width="13.5703125" style="52" customWidth="1"/>
    <col min="1027" max="1027" width="7.42578125" style="52" bestFit="1" customWidth="1"/>
    <col min="1028" max="1028" width="10.28515625" style="52" bestFit="1" customWidth="1"/>
    <col min="1029" max="1029" width="8.28515625" style="52" customWidth="1"/>
    <col min="1030" max="1030" width="9.42578125" style="52" bestFit="1" customWidth="1"/>
    <col min="1031" max="1277" width="9.140625" style="52"/>
    <col min="1278" max="1278" width="57.140625" style="52" customWidth="1"/>
    <col min="1279" max="1279" width="4.7109375" style="52" customWidth="1"/>
    <col min="1280" max="1280" width="5.28515625" style="52" customWidth="1"/>
    <col min="1281" max="1281" width="3.7109375" style="52" customWidth="1"/>
    <col min="1282" max="1282" width="13.5703125" style="52" customWidth="1"/>
    <col min="1283" max="1283" width="7.42578125" style="52" bestFit="1" customWidth="1"/>
    <col min="1284" max="1284" width="10.28515625" style="52" bestFit="1" customWidth="1"/>
    <col min="1285" max="1285" width="8.28515625" style="52" customWidth="1"/>
    <col min="1286" max="1286" width="9.42578125" style="52" bestFit="1" customWidth="1"/>
    <col min="1287" max="1533" width="9.140625" style="52"/>
    <col min="1534" max="1534" width="57.140625" style="52" customWidth="1"/>
    <col min="1535" max="1535" width="4.7109375" style="52" customWidth="1"/>
    <col min="1536" max="1536" width="5.28515625" style="52" customWidth="1"/>
    <col min="1537" max="1537" width="3.7109375" style="52" customWidth="1"/>
    <col min="1538" max="1538" width="13.5703125" style="52" customWidth="1"/>
    <col min="1539" max="1539" width="7.42578125" style="52" bestFit="1" customWidth="1"/>
    <col min="1540" max="1540" width="10.28515625" style="52" bestFit="1" customWidth="1"/>
    <col min="1541" max="1541" width="8.28515625" style="52" customWidth="1"/>
    <col min="1542" max="1542" width="9.42578125" style="52" bestFit="1" customWidth="1"/>
    <col min="1543" max="1789" width="9.140625" style="52"/>
    <col min="1790" max="1790" width="57.140625" style="52" customWidth="1"/>
    <col min="1791" max="1791" width="4.7109375" style="52" customWidth="1"/>
    <col min="1792" max="1792" width="5.28515625" style="52" customWidth="1"/>
    <col min="1793" max="1793" width="3.7109375" style="52" customWidth="1"/>
    <col min="1794" max="1794" width="13.5703125" style="52" customWidth="1"/>
    <col min="1795" max="1795" width="7.42578125" style="52" bestFit="1" customWidth="1"/>
    <col min="1796" max="1796" width="10.28515625" style="52" bestFit="1" customWidth="1"/>
    <col min="1797" max="1797" width="8.28515625" style="52" customWidth="1"/>
    <col min="1798" max="1798" width="9.42578125" style="52" bestFit="1" customWidth="1"/>
    <col min="1799" max="2045" width="9.140625" style="52"/>
    <col min="2046" max="2046" width="57.140625" style="52" customWidth="1"/>
    <col min="2047" max="2047" width="4.7109375" style="52" customWidth="1"/>
    <col min="2048" max="2048" width="5.28515625" style="52" customWidth="1"/>
    <col min="2049" max="2049" width="3.7109375" style="52" customWidth="1"/>
    <col min="2050" max="2050" width="13.5703125" style="52" customWidth="1"/>
    <col min="2051" max="2051" width="7.42578125" style="52" bestFit="1" customWidth="1"/>
    <col min="2052" max="2052" width="10.28515625" style="52" bestFit="1" customWidth="1"/>
    <col min="2053" max="2053" width="8.28515625" style="52" customWidth="1"/>
    <col min="2054" max="2054" width="9.42578125" style="52" bestFit="1" customWidth="1"/>
    <col min="2055" max="2301" width="9.140625" style="52"/>
    <col min="2302" max="2302" width="57.140625" style="52" customWidth="1"/>
    <col min="2303" max="2303" width="4.7109375" style="52" customWidth="1"/>
    <col min="2304" max="2304" width="5.28515625" style="52" customWidth="1"/>
    <col min="2305" max="2305" width="3.7109375" style="52" customWidth="1"/>
    <col min="2306" max="2306" width="13.5703125" style="52" customWidth="1"/>
    <col min="2307" max="2307" width="7.42578125" style="52" bestFit="1" customWidth="1"/>
    <col min="2308" max="2308" width="10.28515625" style="52" bestFit="1" customWidth="1"/>
    <col min="2309" max="2309" width="8.28515625" style="52" customWidth="1"/>
    <col min="2310" max="2310" width="9.42578125" style="52" bestFit="1" customWidth="1"/>
    <col min="2311" max="2557" width="9.140625" style="52"/>
    <col min="2558" max="2558" width="57.140625" style="52" customWidth="1"/>
    <col min="2559" max="2559" width="4.7109375" style="52" customWidth="1"/>
    <col min="2560" max="2560" width="5.28515625" style="52" customWidth="1"/>
    <col min="2561" max="2561" width="3.7109375" style="52" customWidth="1"/>
    <col min="2562" max="2562" width="13.5703125" style="52" customWidth="1"/>
    <col min="2563" max="2563" width="7.42578125" style="52" bestFit="1" customWidth="1"/>
    <col min="2564" max="2564" width="10.28515625" style="52" bestFit="1" customWidth="1"/>
    <col min="2565" max="2565" width="8.28515625" style="52" customWidth="1"/>
    <col min="2566" max="2566" width="9.42578125" style="52" bestFit="1" customWidth="1"/>
    <col min="2567" max="2813" width="9.140625" style="52"/>
    <col min="2814" max="2814" width="57.140625" style="52" customWidth="1"/>
    <col min="2815" max="2815" width="4.7109375" style="52" customWidth="1"/>
    <col min="2816" max="2816" width="5.28515625" style="52" customWidth="1"/>
    <col min="2817" max="2817" width="3.7109375" style="52" customWidth="1"/>
    <col min="2818" max="2818" width="13.5703125" style="52" customWidth="1"/>
    <col min="2819" max="2819" width="7.42578125" style="52" bestFit="1" customWidth="1"/>
    <col min="2820" max="2820" width="10.28515625" style="52" bestFit="1" customWidth="1"/>
    <col min="2821" max="2821" width="8.28515625" style="52" customWidth="1"/>
    <col min="2822" max="2822" width="9.42578125" style="52" bestFit="1" customWidth="1"/>
    <col min="2823" max="3069" width="9.140625" style="52"/>
    <col min="3070" max="3070" width="57.140625" style="52" customWidth="1"/>
    <col min="3071" max="3071" width="4.7109375" style="52" customWidth="1"/>
    <col min="3072" max="3072" width="5.28515625" style="52" customWidth="1"/>
    <col min="3073" max="3073" width="3.7109375" style="52" customWidth="1"/>
    <col min="3074" max="3074" width="13.5703125" style="52" customWidth="1"/>
    <col min="3075" max="3075" width="7.42578125" style="52" bestFit="1" customWidth="1"/>
    <col min="3076" max="3076" width="10.28515625" style="52" bestFit="1" customWidth="1"/>
    <col min="3077" max="3077" width="8.28515625" style="52" customWidth="1"/>
    <col min="3078" max="3078" width="9.42578125" style="52" bestFit="1" customWidth="1"/>
    <col min="3079" max="3325" width="9.140625" style="52"/>
    <col min="3326" max="3326" width="57.140625" style="52" customWidth="1"/>
    <col min="3327" max="3327" width="4.7109375" style="52" customWidth="1"/>
    <col min="3328" max="3328" width="5.28515625" style="52" customWidth="1"/>
    <col min="3329" max="3329" width="3.7109375" style="52" customWidth="1"/>
    <col min="3330" max="3330" width="13.5703125" style="52" customWidth="1"/>
    <col min="3331" max="3331" width="7.42578125" style="52" bestFit="1" customWidth="1"/>
    <col min="3332" max="3332" width="10.28515625" style="52" bestFit="1" customWidth="1"/>
    <col min="3333" max="3333" width="8.28515625" style="52" customWidth="1"/>
    <col min="3334" max="3334" width="9.42578125" style="52" bestFit="1" customWidth="1"/>
    <col min="3335" max="3581" width="9.140625" style="52"/>
    <col min="3582" max="3582" width="57.140625" style="52" customWidth="1"/>
    <col min="3583" max="3583" width="4.7109375" style="52" customWidth="1"/>
    <col min="3584" max="3584" width="5.28515625" style="52" customWidth="1"/>
    <col min="3585" max="3585" width="3.7109375" style="52" customWidth="1"/>
    <col min="3586" max="3586" width="13.5703125" style="52" customWidth="1"/>
    <col min="3587" max="3587" width="7.42578125" style="52" bestFit="1" customWidth="1"/>
    <col min="3588" max="3588" width="10.28515625" style="52" bestFit="1" customWidth="1"/>
    <col min="3589" max="3589" width="8.28515625" style="52" customWidth="1"/>
    <col min="3590" max="3590" width="9.42578125" style="52" bestFit="1" customWidth="1"/>
    <col min="3591" max="3837" width="9.140625" style="52"/>
    <col min="3838" max="3838" width="57.140625" style="52" customWidth="1"/>
    <col min="3839" max="3839" width="4.7109375" style="52" customWidth="1"/>
    <col min="3840" max="3840" width="5.28515625" style="52" customWidth="1"/>
    <col min="3841" max="3841" width="3.7109375" style="52" customWidth="1"/>
    <col min="3842" max="3842" width="13.5703125" style="52" customWidth="1"/>
    <col min="3843" max="3843" width="7.42578125" style="52" bestFit="1" customWidth="1"/>
    <col min="3844" max="3844" width="10.28515625" style="52" bestFit="1" customWidth="1"/>
    <col min="3845" max="3845" width="8.28515625" style="52" customWidth="1"/>
    <col min="3846" max="3846" width="9.42578125" style="52" bestFit="1" customWidth="1"/>
    <col min="3847" max="4093" width="9.140625" style="52"/>
    <col min="4094" max="4094" width="57.140625" style="52" customWidth="1"/>
    <col min="4095" max="4095" width="4.7109375" style="52" customWidth="1"/>
    <col min="4096" max="4096" width="5.28515625" style="52" customWidth="1"/>
    <col min="4097" max="4097" width="3.7109375" style="52" customWidth="1"/>
    <col min="4098" max="4098" width="13.5703125" style="52" customWidth="1"/>
    <col min="4099" max="4099" width="7.42578125" style="52" bestFit="1" customWidth="1"/>
    <col min="4100" max="4100" width="10.28515625" style="52" bestFit="1" customWidth="1"/>
    <col min="4101" max="4101" width="8.28515625" style="52" customWidth="1"/>
    <col min="4102" max="4102" width="9.42578125" style="52" bestFit="1" customWidth="1"/>
    <col min="4103" max="4349" width="9.140625" style="52"/>
    <col min="4350" max="4350" width="57.140625" style="52" customWidth="1"/>
    <col min="4351" max="4351" width="4.7109375" style="52" customWidth="1"/>
    <col min="4352" max="4352" width="5.28515625" style="52" customWidth="1"/>
    <col min="4353" max="4353" width="3.7109375" style="52" customWidth="1"/>
    <col min="4354" max="4354" width="13.5703125" style="52" customWidth="1"/>
    <col min="4355" max="4355" width="7.42578125" style="52" bestFit="1" customWidth="1"/>
    <col min="4356" max="4356" width="10.28515625" style="52" bestFit="1" customWidth="1"/>
    <col min="4357" max="4357" width="8.28515625" style="52" customWidth="1"/>
    <col min="4358" max="4358" width="9.42578125" style="52" bestFit="1" customWidth="1"/>
    <col min="4359" max="4605" width="9.140625" style="52"/>
    <col min="4606" max="4606" width="57.140625" style="52" customWidth="1"/>
    <col min="4607" max="4607" width="4.7109375" style="52" customWidth="1"/>
    <col min="4608" max="4608" width="5.28515625" style="52" customWidth="1"/>
    <col min="4609" max="4609" width="3.7109375" style="52" customWidth="1"/>
    <col min="4610" max="4610" width="13.5703125" style="52" customWidth="1"/>
    <col min="4611" max="4611" width="7.42578125" style="52" bestFit="1" customWidth="1"/>
    <col min="4612" max="4612" width="10.28515625" style="52" bestFit="1" customWidth="1"/>
    <col min="4613" max="4613" width="8.28515625" style="52" customWidth="1"/>
    <col min="4614" max="4614" width="9.42578125" style="52" bestFit="1" customWidth="1"/>
    <col min="4615" max="4861" width="9.140625" style="52"/>
    <col min="4862" max="4862" width="57.140625" style="52" customWidth="1"/>
    <col min="4863" max="4863" width="4.7109375" style="52" customWidth="1"/>
    <col min="4864" max="4864" width="5.28515625" style="52" customWidth="1"/>
    <col min="4865" max="4865" width="3.7109375" style="52" customWidth="1"/>
    <col min="4866" max="4866" width="13.5703125" style="52" customWidth="1"/>
    <col min="4867" max="4867" width="7.42578125" style="52" bestFit="1" customWidth="1"/>
    <col min="4868" max="4868" width="10.28515625" style="52" bestFit="1" customWidth="1"/>
    <col min="4869" max="4869" width="8.28515625" style="52" customWidth="1"/>
    <col min="4870" max="4870" width="9.42578125" style="52" bestFit="1" customWidth="1"/>
    <col min="4871" max="5117" width="9.140625" style="52"/>
    <col min="5118" max="5118" width="57.140625" style="52" customWidth="1"/>
    <col min="5119" max="5119" width="4.7109375" style="52" customWidth="1"/>
    <col min="5120" max="5120" width="5.28515625" style="52" customWidth="1"/>
    <col min="5121" max="5121" width="3.7109375" style="52" customWidth="1"/>
    <col min="5122" max="5122" width="13.5703125" style="52" customWidth="1"/>
    <col min="5123" max="5123" width="7.42578125" style="52" bestFit="1" customWidth="1"/>
    <col min="5124" max="5124" width="10.28515625" style="52" bestFit="1" customWidth="1"/>
    <col min="5125" max="5125" width="8.28515625" style="52" customWidth="1"/>
    <col min="5126" max="5126" width="9.42578125" style="52" bestFit="1" customWidth="1"/>
    <col min="5127" max="5373" width="9.140625" style="52"/>
    <col min="5374" max="5374" width="57.140625" style="52" customWidth="1"/>
    <col min="5375" max="5375" width="4.7109375" style="52" customWidth="1"/>
    <col min="5376" max="5376" width="5.28515625" style="52" customWidth="1"/>
    <col min="5377" max="5377" width="3.7109375" style="52" customWidth="1"/>
    <col min="5378" max="5378" width="13.5703125" style="52" customWidth="1"/>
    <col min="5379" max="5379" width="7.42578125" style="52" bestFit="1" customWidth="1"/>
    <col min="5380" max="5380" width="10.28515625" style="52" bestFit="1" customWidth="1"/>
    <col min="5381" max="5381" width="8.28515625" style="52" customWidth="1"/>
    <col min="5382" max="5382" width="9.42578125" style="52" bestFit="1" customWidth="1"/>
    <col min="5383" max="5629" width="9.140625" style="52"/>
    <col min="5630" max="5630" width="57.140625" style="52" customWidth="1"/>
    <col min="5631" max="5631" width="4.7109375" style="52" customWidth="1"/>
    <col min="5632" max="5632" width="5.28515625" style="52" customWidth="1"/>
    <col min="5633" max="5633" width="3.7109375" style="52" customWidth="1"/>
    <col min="5634" max="5634" width="13.5703125" style="52" customWidth="1"/>
    <col min="5635" max="5635" width="7.42578125" style="52" bestFit="1" customWidth="1"/>
    <col min="5636" max="5636" width="10.28515625" style="52" bestFit="1" customWidth="1"/>
    <col min="5637" max="5637" width="8.28515625" style="52" customWidth="1"/>
    <col min="5638" max="5638" width="9.42578125" style="52" bestFit="1" customWidth="1"/>
    <col min="5639" max="5885" width="9.140625" style="52"/>
    <col min="5886" max="5886" width="57.140625" style="52" customWidth="1"/>
    <col min="5887" max="5887" width="4.7109375" style="52" customWidth="1"/>
    <col min="5888" max="5888" width="5.28515625" style="52" customWidth="1"/>
    <col min="5889" max="5889" width="3.7109375" style="52" customWidth="1"/>
    <col min="5890" max="5890" width="13.5703125" style="52" customWidth="1"/>
    <col min="5891" max="5891" width="7.42578125" style="52" bestFit="1" customWidth="1"/>
    <col min="5892" max="5892" width="10.28515625" style="52" bestFit="1" customWidth="1"/>
    <col min="5893" max="5893" width="8.28515625" style="52" customWidth="1"/>
    <col min="5894" max="5894" width="9.42578125" style="52" bestFit="1" customWidth="1"/>
    <col min="5895" max="6141" width="9.140625" style="52"/>
    <col min="6142" max="6142" width="57.140625" style="52" customWidth="1"/>
    <col min="6143" max="6143" width="4.7109375" style="52" customWidth="1"/>
    <col min="6144" max="6144" width="5.28515625" style="52" customWidth="1"/>
    <col min="6145" max="6145" width="3.7109375" style="52" customWidth="1"/>
    <col min="6146" max="6146" width="13.5703125" style="52" customWidth="1"/>
    <col min="6147" max="6147" width="7.42578125" style="52" bestFit="1" customWidth="1"/>
    <col min="6148" max="6148" width="10.28515625" style="52" bestFit="1" customWidth="1"/>
    <col min="6149" max="6149" width="8.28515625" style="52" customWidth="1"/>
    <col min="6150" max="6150" width="9.42578125" style="52" bestFit="1" customWidth="1"/>
    <col min="6151" max="6397" width="9.140625" style="52"/>
    <col min="6398" max="6398" width="57.140625" style="52" customWidth="1"/>
    <col min="6399" max="6399" width="4.7109375" style="52" customWidth="1"/>
    <col min="6400" max="6400" width="5.28515625" style="52" customWidth="1"/>
    <col min="6401" max="6401" width="3.7109375" style="52" customWidth="1"/>
    <col min="6402" max="6402" width="13.5703125" style="52" customWidth="1"/>
    <col min="6403" max="6403" width="7.42578125" style="52" bestFit="1" customWidth="1"/>
    <col min="6404" max="6404" width="10.28515625" style="52" bestFit="1" customWidth="1"/>
    <col min="6405" max="6405" width="8.28515625" style="52" customWidth="1"/>
    <col min="6406" max="6406" width="9.42578125" style="52" bestFit="1" customWidth="1"/>
    <col min="6407" max="6653" width="9.140625" style="52"/>
    <col min="6654" max="6654" width="57.140625" style="52" customWidth="1"/>
    <col min="6655" max="6655" width="4.7109375" style="52" customWidth="1"/>
    <col min="6656" max="6656" width="5.28515625" style="52" customWidth="1"/>
    <col min="6657" max="6657" width="3.7109375" style="52" customWidth="1"/>
    <col min="6658" max="6658" width="13.5703125" style="52" customWidth="1"/>
    <col min="6659" max="6659" width="7.42578125" style="52" bestFit="1" customWidth="1"/>
    <col min="6660" max="6660" width="10.28515625" style="52" bestFit="1" customWidth="1"/>
    <col min="6661" max="6661" width="8.28515625" style="52" customWidth="1"/>
    <col min="6662" max="6662" width="9.42578125" style="52" bestFit="1" customWidth="1"/>
    <col min="6663" max="6909" width="9.140625" style="52"/>
    <col min="6910" max="6910" width="57.140625" style="52" customWidth="1"/>
    <col min="6911" max="6911" width="4.7109375" style="52" customWidth="1"/>
    <col min="6912" max="6912" width="5.28515625" style="52" customWidth="1"/>
    <col min="6913" max="6913" width="3.7109375" style="52" customWidth="1"/>
    <col min="6914" max="6914" width="13.5703125" style="52" customWidth="1"/>
    <col min="6915" max="6915" width="7.42578125" style="52" bestFit="1" customWidth="1"/>
    <col min="6916" max="6916" width="10.28515625" style="52" bestFit="1" customWidth="1"/>
    <col min="6917" max="6917" width="8.28515625" style="52" customWidth="1"/>
    <col min="6918" max="6918" width="9.42578125" style="52" bestFit="1" customWidth="1"/>
    <col min="6919" max="7165" width="9.140625" style="52"/>
    <col min="7166" max="7166" width="57.140625" style="52" customWidth="1"/>
    <col min="7167" max="7167" width="4.7109375" style="52" customWidth="1"/>
    <col min="7168" max="7168" width="5.28515625" style="52" customWidth="1"/>
    <col min="7169" max="7169" width="3.7109375" style="52" customWidth="1"/>
    <col min="7170" max="7170" width="13.5703125" style="52" customWidth="1"/>
    <col min="7171" max="7171" width="7.42578125" style="52" bestFit="1" customWidth="1"/>
    <col min="7172" max="7172" width="10.28515625" style="52" bestFit="1" customWidth="1"/>
    <col min="7173" max="7173" width="8.28515625" style="52" customWidth="1"/>
    <col min="7174" max="7174" width="9.42578125" style="52" bestFit="1" customWidth="1"/>
    <col min="7175" max="7421" width="9.140625" style="52"/>
    <col min="7422" max="7422" width="57.140625" style="52" customWidth="1"/>
    <col min="7423" max="7423" width="4.7109375" style="52" customWidth="1"/>
    <col min="7424" max="7424" width="5.28515625" style="52" customWidth="1"/>
    <col min="7425" max="7425" width="3.7109375" style="52" customWidth="1"/>
    <col min="7426" max="7426" width="13.5703125" style="52" customWidth="1"/>
    <col min="7427" max="7427" width="7.42578125" style="52" bestFit="1" customWidth="1"/>
    <col min="7428" max="7428" width="10.28515625" style="52" bestFit="1" customWidth="1"/>
    <col min="7429" max="7429" width="8.28515625" style="52" customWidth="1"/>
    <col min="7430" max="7430" width="9.42578125" style="52" bestFit="1" customWidth="1"/>
    <col min="7431" max="7677" width="9.140625" style="52"/>
    <col min="7678" max="7678" width="57.140625" style="52" customWidth="1"/>
    <col min="7679" max="7679" width="4.7109375" style="52" customWidth="1"/>
    <col min="7680" max="7680" width="5.28515625" style="52" customWidth="1"/>
    <col min="7681" max="7681" width="3.7109375" style="52" customWidth="1"/>
    <col min="7682" max="7682" width="13.5703125" style="52" customWidth="1"/>
    <col min="7683" max="7683" width="7.42578125" style="52" bestFit="1" customWidth="1"/>
    <col min="7684" max="7684" width="10.28515625" style="52" bestFit="1" customWidth="1"/>
    <col min="7685" max="7685" width="8.28515625" style="52" customWidth="1"/>
    <col min="7686" max="7686" width="9.42578125" style="52" bestFit="1" customWidth="1"/>
    <col min="7687" max="7933" width="9.140625" style="52"/>
    <col min="7934" max="7934" width="57.140625" style="52" customWidth="1"/>
    <col min="7935" max="7935" width="4.7109375" style="52" customWidth="1"/>
    <col min="7936" max="7936" width="5.28515625" style="52" customWidth="1"/>
    <col min="7937" max="7937" width="3.7109375" style="52" customWidth="1"/>
    <col min="7938" max="7938" width="13.5703125" style="52" customWidth="1"/>
    <col min="7939" max="7939" width="7.42578125" style="52" bestFit="1" customWidth="1"/>
    <col min="7940" max="7940" width="10.28515625" style="52" bestFit="1" customWidth="1"/>
    <col min="7941" max="7941" width="8.28515625" style="52" customWidth="1"/>
    <col min="7942" max="7942" width="9.42578125" style="52" bestFit="1" customWidth="1"/>
    <col min="7943" max="8189" width="9.140625" style="52"/>
    <col min="8190" max="8190" width="57.140625" style="52" customWidth="1"/>
    <col min="8191" max="8191" width="4.7109375" style="52" customWidth="1"/>
    <col min="8192" max="8192" width="5.28515625" style="52" customWidth="1"/>
    <col min="8193" max="8193" width="3.7109375" style="52" customWidth="1"/>
    <col min="8194" max="8194" width="13.5703125" style="52" customWidth="1"/>
    <col min="8195" max="8195" width="7.42578125" style="52" bestFit="1" customWidth="1"/>
    <col min="8196" max="8196" width="10.28515625" style="52" bestFit="1" customWidth="1"/>
    <col min="8197" max="8197" width="8.28515625" style="52" customWidth="1"/>
    <col min="8198" max="8198" width="9.42578125" style="52" bestFit="1" customWidth="1"/>
    <col min="8199" max="8445" width="9.140625" style="52"/>
    <col min="8446" max="8446" width="57.140625" style="52" customWidth="1"/>
    <col min="8447" max="8447" width="4.7109375" style="52" customWidth="1"/>
    <col min="8448" max="8448" width="5.28515625" style="52" customWidth="1"/>
    <col min="8449" max="8449" width="3.7109375" style="52" customWidth="1"/>
    <col min="8450" max="8450" width="13.5703125" style="52" customWidth="1"/>
    <col min="8451" max="8451" width="7.42578125" style="52" bestFit="1" customWidth="1"/>
    <col min="8452" max="8452" width="10.28515625" style="52" bestFit="1" customWidth="1"/>
    <col min="8453" max="8453" width="8.28515625" style="52" customWidth="1"/>
    <col min="8454" max="8454" width="9.42578125" style="52" bestFit="1" customWidth="1"/>
    <col min="8455" max="8701" width="9.140625" style="52"/>
    <col min="8702" max="8702" width="57.140625" style="52" customWidth="1"/>
    <col min="8703" max="8703" width="4.7109375" style="52" customWidth="1"/>
    <col min="8704" max="8704" width="5.28515625" style="52" customWidth="1"/>
    <col min="8705" max="8705" width="3.7109375" style="52" customWidth="1"/>
    <col min="8706" max="8706" width="13.5703125" style="52" customWidth="1"/>
    <col min="8707" max="8707" width="7.42578125" style="52" bestFit="1" customWidth="1"/>
    <col min="8708" max="8708" width="10.28515625" style="52" bestFit="1" customWidth="1"/>
    <col min="8709" max="8709" width="8.28515625" style="52" customWidth="1"/>
    <col min="8710" max="8710" width="9.42578125" style="52" bestFit="1" customWidth="1"/>
    <col min="8711" max="8957" width="9.140625" style="52"/>
    <col min="8958" max="8958" width="57.140625" style="52" customWidth="1"/>
    <col min="8959" max="8959" width="4.7109375" style="52" customWidth="1"/>
    <col min="8960" max="8960" width="5.28515625" style="52" customWidth="1"/>
    <col min="8961" max="8961" width="3.7109375" style="52" customWidth="1"/>
    <col min="8962" max="8962" width="13.5703125" style="52" customWidth="1"/>
    <col min="8963" max="8963" width="7.42578125" style="52" bestFit="1" customWidth="1"/>
    <col min="8964" max="8964" width="10.28515625" style="52" bestFit="1" customWidth="1"/>
    <col min="8965" max="8965" width="8.28515625" style="52" customWidth="1"/>
    <col min="8966" max="8966" width="9.42578125" style="52" bestFit="1" customWidth="1"/>
    <col min="8967" max="9213" width="9.140625" style="52"/>
    <col min="9214" max="9214" width="57.140625" style="52" customWidth="1"/>
    <col min="9215" max="9215" width="4.7109375" style="52" customWidth="1"/>
    <col min="9216" max="9216" width="5.28515625" style="52" customWidth="1"/>
    <col min="9217" max="9217" width="3.7109375" style="52" customWidth="1"/>
    <col min="9218" max="9218" width="13.5703125" style="52" customWidth="1"/>
    <col min="9219" max="9219" width="7.42578125" style="52" bestFit="1" customWidth="1"/>
    <col min="9220" max="9220" width="10.28515625" style="52" bestFit="1" customWidth="1"/>
    <col min="9221" max="9221" width="8.28515625" style="52" customWidth="1"/>
    <col min="9222" max="9222" width="9.42578125" style="52" bestFit="1" customWidth="1"/>
    <col min="9223" max="9469" width="9.140625" style="52"/>
    <col min="9470" max="9470" width="57.140625" style="52" customWidth="1"/>
    <col min="9471" max="9471" width="4.7109375" style="52" customWidth="1"/>
    <col min="9472" max="9472" width="5.28515625" style="52" customWidth="1"/>
    <col min="9473" max="9473" width="3.7109375" style="52" customWidth="1"/>
    <col min="9474" max="9474" width="13.5703125" style="52" customWidth="1"/>
    <col min="9475" max="9475" width="7.42578125" style="52" bestFit="1" customWidth="1"/>
    <col min="9476" max="9476" width="10.28515625" style="52" bestFit="1" customWidth="1"/>
    <col min="9477" max="9477" width="8.28515625" style="52" customWidth="1"/>
    <col min="9478" max="9478" width="9.42578125" style="52" bestFit="1" customWidth="1"/>
    <col min="9479" max="9725" width="9.140625" style="52"/>
    <col min="9726" max="9726" width="57.140625" style="52" customWidth="1"/>
    <col min="9727" max="9727" width="4.7109375" style="52" customWidth="1"/>
    <col min="9728" max="9728" width="5.28515625" style="52" customWidth="1"/>
    <col min="9729" max="9729" width="3.7109375" style="52" customWidth="1"/>
    <col min="9730" max="9730" width="13.5703125" style="52" customWidth="1"/>
    <col min="9731" max="9731" width="7.42578125" style="52" bestFit="1" customWidth="1"/>
    <col min="9732" max="9732" width="10.28515625" style="52" bestFit="1" customWidth="1"/>
    <col min="9733" max="9733" width="8.28515625" style="52" customWidth="1"/>
    <col min="9734" max="9734" width="9.42578125" style="52" bestFit="1" customWidth="1"/>
    <col min="9735" max="9981" width="9.140625" style="52"/>
    <col min="9982" max="9982" width="57.140625" style="52" customWidth="1"/>
    <col min="9983" max="9983" width="4.7109375" style="52" customWidth="1"/>
    <col min="9984" max="9984" width="5.28515625" style="52" customWidth="1"/>
    <col min="9985" max="9985" width="3.7109375" style="52" customWidth="1"/>
    <col min="9986" max="9986" width="13.5703125" style="52" customWidth="1"/>
    <col min="9987" max="9987" width="7.42578125" style="52" bestFit="1" customWidth="1"/>
    <col min="9988" max="9988" width="10.28515625" style="52" bestFit="1" customWidth="1"/>
    <col min="9989" max="9989" width="8.28515625" style="52" customWidth="1"/>
    <col min="9990" max="9990" width="9.42578125" style="52" bestFit="1" customWidth="1"/>
    <col min="9991" max="10237" width="9.140625" style="52"/>
    <col min="10238" max="10238" width="57.140625" style="52" customWidth="1"/>
    <col min="10239" max="10239" width="4.7109375" style="52" customWidth="1"/>
    <col min="10240" max="10240" width="5.28515625" style="52" customWidth="1"/>
    <col min="10241" max="10241" width="3.7109375" style="52" customWidth="1"/>
    <col min="10242" max="10242" width="13.5703125" style="52" customWidth="1"/>
    <col min="10243" max="10243" width="7.42578125" style="52" bestFit="1" customWidth="1"/>
    <col min="10244" max="10244" width="10.28515625" style="52" bestFit="1" customWidth="1"/>
    <col min="10245" max="10245" width="8.28515625" style="52" customWidth="1"/>
    <col min="10246" max="10246" width="9.42578125" style="52" bestFit="1" customWidth="1"/>
    <col min="10247" max="10493" width="9.140625" style="52"/>
    <col min="10494" max="10494" width="57.140625" style="52" customWidth="1"/>
    <col min="10495" max="10495" width="4.7109375" style="52" customWidth="1"/>
    <col min="10496" max="10496" width="5.28515625" style="52" customWidth="1"/>
    <col min="10497" max="10497" width="3.7109375" style="52" customWidth="1"/>
    <col min="10498" max="10498" width="13.5703125" style="52" customWidth="1"/>
    <col min="10499" max="10499" width="7.42578125" style="52" bestFit="1" customWidth="1"/>
    <col min="10500" max="10500" width="10.28515625" style="52" bestFit="1" customWidth="1"/>
    <col min="10501" max="10501" width="8.28515625" style="52" customWidth="1"/>
    <col min="10502" max="10502" width="9.42578125" style="52" bestFit="1" customWidth="1"/>
    <col min="10503" max="10749" width="9.140625" style="52"/>
    <col min="10750" max="10750" width="57.140625" style="52" customWidth="1"/>
    <col min="10751" max="10751" width="4.7109375" style="52" customWidth="1"/>
    <col min="10752" max="10752" width="5.28515625" style="52" customWidth="1"/>
    <col min="10753" max="10753" width="3.7109375" style="52" customWidth="1"/>
    <col min="10754" max="10754" width="13.5703125" style="52" customWidth="1"/>
    <col min="10755" max="10755" width="7.42578125" style="52" bestFit="1" customWidth="1"/>
    <col min="10756" max="10756" width="10.28515625" style="52" bestFit="1" customWidth="1"/>
    <col min="10757" max="10757" width="8.28515625" style="52" customWidth="1"/>
    <col min="10758" max="10758" width="9.42578125" style="52" bestFit="1" customWidth="1"/>
    <col min="10759" max="11005" width="9.140625" style="52"/>
    <col min="11006" max="11006" width="57.140625" style="52" customWidth="1"/>
    <col min="11007" max="11007" width="4.7109375" style="52" customWidth="1"/>
    <col min="11008" max="11008" width="5.28515625" style="52" customWidth="1"/>
    <col min="11009" max="11009" width="3.7109375" style="52" customWidth="1"/>
    <col min="11010" max="11010" width="13.5703125" style="52" customWidth="1"/>
    <col min="11011" max="11011" width="7.42578125" style="52" bestFit="1" customWidth="1"/>
    <col min="11012" max="11012" width="10.28515625" style="52" bestFit="1" customWidth="1"/>
    <col min="11013" max="11013" width="8.28515625" style="52" customWidth="1"/>
    <col min="11014" max="11014" width="9.42578125" style="52" bestFit="1" customWidth="1"/>
    <col min="11015" max="11261" width="9.140625" style="52"/>
    <col min="11262" max="11262" width="57.140625" style="52" customWidth="1"/>
    <col min="11263" max="11263" width="4.7109375" style="52" customWidth="1"/>
    <col min="11264" max="11264" width="5.28515625" style="52" customWidth="1"/>
    <col min="11265" max="11265" width="3.7109375" style="52" customWidth="1"/>
    <col min="11266" max="11266" width="13.5703125" style="52" customWidth="1"/>
    <col min="11267" max="11267" width="7.42578125" style="52" bestFit="1" customWidth="1"/>
    <col min="11268" max="11268" width="10.28515625" style="52" bestFit="1" customWidth="1"/>
    <col min="11269" max="11269" width="8.28515625" style="52" customWidth="1"/>
    <col min="11270" max="11270" width="9.42578125" style="52" bestFit="1" customWidth="1"/>
    <col min="11271" max="11517" width="9.140625" style="52"/>
    <col min="11518" max="11518" width="57.140625" style="52" customWidth="1"/>
    <col min="11519" max="11519" width="4.7109375" style="52" customWidth="1"/>
    <col min="11520" max="11520" width="5.28515625" style="52" customWidth="1"/>
    <col min="11521" max="11521" width="3.7109375" style="52" customWidth="1"/>
    <col min="11522" max="11522" width="13.5703125" style="52" customWidth="1"/>
    <col min="11523" max="11523" width="7.42578125" style="52" bestFit="1" customWidth="1"/>
    <col min="11524" max="11524" width="10.28515625" style="52" bestFit="1" customWidth="1"/>
    <col min="11525" max="11525" width="8.28515625" style="52" customWidth="1"/>
    <col min="11526" max="11526" width="9.42578125" style="52" bestFit="1" customWidth="1"/>
    <col min="11527" max="11773" width="9.140625" style="52"/>
    <col min="11774" max="11774" width="57.140625" style="52" customWidth="1"/>
    <col min="11775" max="11775" width="4.7109375" style="52" customWidth="1"/>
    <col min="11776" max="11776" width="5.28515625" style="52" customWidth="1"/>
    <col min="11777" max="11777" width="3.7109375" style="52" customWidth="1"/>
    <col min="11778" max="11778" width="13.5703125" style="52" customWidth="1"/>
    <col min="11779" max="11779" width="7.42578125" style="52" bestFit="1" customWidth="1"/>
    <col min="11780" max="11780" width="10.28515625" style="52" bestFit="1" customWidth="1"/>
    <col min="11781" max="11781" width="8.28515625" style="52" customWidth="1"/>
    <col min="11782" max="11782" width="9.42578125" style="52" bestFit="1" customWidth="1"/>
    <col min="11783" max="12029" width="9.140625" style="52"/>
    <col min="12030" max="12030" width="57.140625" style="52" customWidth="1"/>
    <col min="12031" max="12031" width="4.7109375" style="52" customWidth="1"/>
    <col min="12032" max="12032" width="5.28515625" style="52" customWidth="1"/>
    <col min="12033" max="12033" width="3.7109375" style="52" customWidth="1"/>
    <col min="12034" max="12034" width="13.5703125" style="52" customWidth="1"/>
    <col min="12035" max="12035" width="7.42578125" style="52" bestFit="1" customWidth="1"/>
    <col min="12036" max="12036" width="10.28515625" style="52" bestFit="1" customWidth="1"/>
    <col min="12037" max="12037" width="8.28515625" style="52" customWidth="1"/>
    <col min="12038" max="12038" width="9.42578125" style="52" bestFit="1" customWidth="1"/>
    <col min="12039" max="12285" width="9.140625" style="52"/>
    <col min="12286" max="12286" width="57.140625" style="52" customWidth="1"/>
    <col min="12287" max="12287" width="4.7109375" style="52" customWidth="1"/>
    <col min="12288" max="12288" width="5.28515625" style="52" customWidth="1"/>
    <col min="12289" max="12289" width="3.7109375" style="52" customWidth="1"/>
    <col min="12290" max="12290" width="13.5703125" style="52" customWidth="1"/>
    <col min="12291" max="12291" width="7.42578125" style="52" bestFit="1" customWidth="1"/>
    <col min="12292" max="12292" width="10.28515625" style="52" bestFit="1" customWidth="1"/>
    <col min="12293" max="12293" width="8.28515625" style="52" customWidth="1"/>
    <col min="12294" max="12294" width="9.42578125" style="52" bestFit="1" customWidth="1"/>
    <col min="12295" max="12541" width="9.140625" style="52"/>
    <col min="12542" max="12542" width="57.140625" style="52" customWidth="1"/>
    <col min="12543" max="12543" width="4.7109375" style="52" customWidth="1"/>
    <col min="12544" max="12544" width="5.28515625" style="52" customWidth="1"/>
    <col min="12545" max="12545" width="3.7109375" style="52" customWidth="1"/>
    <col min="12546" max="12546" width="13.5703125" style="52" customWidth="1"/>
    <col min="12547" max="12547" width="7.42578125" style="52" bestFit="1" customWidth="1"/>
    <col min="12548" max="12548" width="10.28515625" style="52" bestFit="1" customWidth="1"/>
    <col min="12549" max="12549" width="8.28515625" style="52" customWidth="1"/>
    <col min="12550" max="12550" width="9.42578125" style="52" bestFit="1" customWidth="1"/>
    <col min="12551" max="12797" width="9.140625" style="52"/>
    <col min="12798" max="12798" width="57.140625" style="52" customWidth="1"/>
    <col min="12799" max="12799" width="4.7109375" style="52" customWidth="1"/>
    <col min="12800" max="12800" width="5.28515625" style="52" customWidth="1"/>
    <col min="12801" max="12801" width="3.7109375" style="52" customWidth="1"/>
    <col min="12802" max="12802" width="13.5703125" style="52" customWidth="1"/>
    <col min="12803" max="12803" width="7.42578125" style="52" bestFit="1" customWidth="1"/>
    <col min="12804" max="12804" width="10.28515625" style="52" bestFit="1" customWidth="1"/>
    <col min="12805" max="12805" width="8.28515625" style="52" customWidth="1"/>
    <col min="12806" max="12806" width="9.42578125" style="52" bestFit="1" customWidth="1"/>
    <col min="12807" max="13053" width="9.140625" style="52"/>
    <col min="13054" max="13054" width="57.140625" style="52" customWidth="1"/>
    <col min="13055" max="13055" width="4.7109375" style="52" customWidth="1"/>
    <col min="13056" max="13056" width="5.28515625" style="52" customWidth="1"/>
    <col min="13057" max="13057" width="3.7109375" style="52" customWidth="1"/>
    <col min="13058" max="13058" width="13.5703125" style="52" customWidth="1"/>
    <col min="13059" max="13059" width="7.42578125" style="52" bestFit="1" customWidth="1"/>
    <col min="13060" max="13060" width="10.28515625" style="52" bestFit="1" customWidth="1"/>
    <col min="13061" max="13061" width="8.28515625" style="52" customWidth="1"/>
    <col min="13062" max="13062" width="9.42578125" style="52" bestFit="1" customWidth="1"/>
    <col min="13063" max="13309" width="9.140625" style="52"/>
    <col min="13310" max="13310" width="57.140625" style="52" customWidth="1"/>
    <col min="13311" max="13311" width="4.7109375" style="52" customWidth="1"/>
    <col min="13312" max="13312" width="5.28515625" style="52" customWidth="1"/>
    <col min="13313" max="13313" width="3.7109375" style="52" customWidth="1"/>
    <col min="13314" max="13314" width="13.5703125" style="52" customWidth="1"/>
    <col min="13315" max="13315" width="7.42578125" style="52" bestFit="1" customWidth="1"/>
    <col min="13316" max="13316" width="10.28515625" style="52" bestFit="1" customWidth="1"/>
    <col min="13317" max="13317" width="8.28515625" style="52" customWidth="1"/>
    <col min="13318" max="13318" width="9.42578125" style="52" bestFit="1" customWidth="1"/>
    <col min="13319" max="13565" width="9.140625" style="52"/>
    <col min="13566" max="13566" width="57.140625" style="52" customWidth="1"/>
    <col min="13567" max="13567" width="4.7109375" style="52" customWidth="1"/>
    <col min="13568" max="13568" width="5.28515625" style="52" customWidth="1"/>
    <col min="13569" max="13569" width="3.7109375" style="52" customWidth="1"/>
    <col min="13570" max="13570" width="13.5703125" style="52" customWidth="1"/>
    <col min="13571" max="13571" width="7.42578125" style="52" bestFit="1" customWidth="1"/>
    <col min="13572" max="13572" width="10.28515625" style="52" bestFit="1" customWidth="1"/>
    <col min="13573" max="13573" width="8.28515625" style="52" customWidth="1"/>
    <col min="13574" max="13574" width="9.42578125" style="52" bestFit="1" customWidth="1"/>
    <col min="13575" max="13821" width="9.140625" style="52"/>
    <col min="13822" max="13822" width="57.140625" style="52" customWidth="1"/>
    <col min="13823" max="13823" width="4.7109375" style="52" customWidth="1"/>
    <col min="13824" max="13824" width="5.28515625" style="52" customWidth="1"/>
    <col min="13825" max="13825" width="3.7109375" style="52" customWidth="1"/>
    <col min="13826" max="13826" width="13.5703125" style="52" customWidth="1"/>
    <col min="13827" max="13827" width="7.42578125" style="52" bestFit="1" customWidth="1"/>
    <col min="13828" max="13828" width="10.28515625" style="52" bestFit="1" customWidth="1"/>
    <col min="13829" max="13829" width="8.28515625" style="52" customWidth="1"/>
    <col min="13830" max="13830" width="9.42578125" style="52" bestFit="1" customWidth="1"/>
    <col min="13831" max="14077" width="9.140625" style="52"/>
    <col min="14078" max="14078" width="57.140625" style="52" customWidth="1"/>
    <col min="14079" max="14079" width="4.7109375" style="52" customWidth="1"/>
    <col min="14080" max="14080" width="5.28515625" style="52" customWidth="1"/>
    <col min="14081" max="14081" width="3.7109375" style="52" customWidth="1"/>
    <col min="14082" max="14082" width="13.5703125" style="52" customWidth="1"/>
    <col min="14083" max="14083" width="7.42578125" style="52" bestFit="1" customWidth="1"/>
    <col min="14084" max="14084" width="10.28515625" style="52" bestFit="1" customWidth="1"/>
    <col min="14085" max="14085" width="8.28515625" style="52" customWidth="1"/>
    <col min="14086" max="14086" width="9.42578125" style="52" bestFit="1" customWidth="1"/>
    <col min="14087" max="14333" width="9.140625" style="52"/>
    <col min="14334" max="14334" width="57.140625" style="52" customWidth="1"/>
    <col min="14335" max="14335" width="4.7109375" style="52" customWidth="1"/>
    <col min="14336" max="14336" width="5.28515625" style="52" customWidth="1"/>
    <col min="14337" max="14337" width="3.7109375" style="52" customWidth="1"/>
    <col min="14338" max="14338" width="13.5703125" style="52" customWidth="1"/>
    <col min="14339" max="14339" width="7.42578125" style="52" bestFit="1" customWidth="1"/>
    <col min="14340" max="14340" width="10.28515625" style="52" bestFit="1" customWidth="1"/>
    <col min="14341" max="14341" width="8.28515625" style="52" customWidth="1"/>
    <col min="14342" max="14342" width="9.42578125" style="52" bestFit="1" customWidth="1"/>
    <col min="14343" max="14589" width="9.140625" style="52"/>
    <col min="14590" max="14590" width="57.140625" style="52" customWidth="1"/>
    <col min="14591" max="14591" width="4.7109375" style="52" customWidth="1"/>
    <col min="14592" max="14592" width="5.28515625" style="52" customWidth="1"/>
    <col min="14593" max="14593" width="3.7109375" style="52" customWidth="1"/>
    <col min="14594" max="14594" width="13.5703125" style="52" customWidth="1"/>
    <col min="14595" max="14595" width="7.42578125" style="52" bestFit="1" customWidth="1"/>
    <col min="14596" max="14596" width="10.28515625" style="52" bestFit="1" customWidth="1"/>
    <col min="14597" max="14597" width="8.28515625" style="52" customWidth="1"/>
    <col min="14598" max="14598" width="9.42578125" style="52" bestFit="1" customWidth="1"/>
    <col min="14599" max="14845" width="9.140625" style="52"/>
    <col min="14846" max="14846" width="57.140625" style="52" customWidth="1"/>
    <col min="14847" max="14847" width="4.7109375" style="52" customWidth="1"/>
    <col min="14848" max="14848" width="5.28515625" style="52" customWidth="1"/>
    <col min="14849" max="14849" width="3.7109375" style="52" customWidth="1"/>
    <col min="14850" max="14850" width="13.5703125" style="52" customWidth="1"/>
    <col min="14851" max="14851" width="7.42578125" style="52" bestFit="1" customWidth="1"/>
    <col min="14852" max="14852" width="10.28515625" style="52" bestFit="1" customWidth="1"/>
    <col min="14853" max="14853" width="8.28515625" style="52" customWidth="1"/>
    <col min="14854" max="14854" width="9.42578125" style="52" bestFit="1" customWidth="1"/>
    <col min="14855" max="15101" width="9.140625" style="52"/>
    <col min="15102" max="15102" width="57.140625" style="52" customWidth="1"/>
    <col min="15103" max="15103" width="4.7109375" style="52" customWidth="1"/>
    <col min="15104" max="15104" width="5.28515625" style="52" customWidth="1"/>
    <col min="15105" max="15105" width="3.7109375" style="52" customWidth="1"/>
    <col min="15106" max="15106" width="13.5703125" style="52" customWidth="1"/>
    <col min="15107" max="15107" width="7.42578125" style="52" bestFit="1" customWidth="1"/>
    <col min="15108" max="15108" width="10.28515625" style="52" bestFit="1" customWidth="1"/>
    <col min="15109" max="15109" width="8.28515625" style="52" customWidth="1"/>
    <col min="15110" max="15110" width="9.42578125" style="52" bestFit="1" customWidth="1"/>
    <col min="15111" max="15357" width="9.140625" style="52"/>
    <col min="15358" max="15358" width="57.140625" style="52" customWidth="1"/>
    <col min="15359" max="15359" width="4.7109375" style="52" customWidth="1"/>
    <col min="15360" max="15360" width="5.28515625" style="52" customWidth="1"/>
    <col min="15361" max="15361" width="3.7109375" style="52" customWidth="1"/>
    <col min="15362" max="15362" width="13.5703125" style="52" customWidth="1"/>
    <col min="15363" max="15363" width="7.42578125" style="52" bestFit="1" customWidth="1"/>
    <col min="15364" max="15364" width="10.28515625" style="52" bestFit="1" customWidth="1"/>
    <col min="15365" max="15365" width="8.28515625" style="52" customWidth="1"/>
    <col min="15366" max="15366" width="9.42578125" style="52" bestFit="1" customWidth="1"/>
    <col min="15367" max="15613" width="9.140625" style="52"/>
    <col min="15614" max="15614" width="57.140625" style="52" customWidth="1"/>
    <col min="15615" max="15615" width="4.7109375" style="52" customWidth="1"/>
    <col min="15616" max="15616" width="5.28515625" style="52" customWidth="1"/>
    <col min="15617" max="15617" width="3.7109375" style="52" customWidth="1"/>
    <col min="15618" max="15618" width="13.5703125" style="52" customWidth="1"/>
    <col min="15619" max="15619" width="7.42578125" style="52" bestFit="1" customWidth="1"/>
    <col min="15620" max="15620" width="10.28515625" style="52" bestFit="1" customWidth="1"/>
    <col min="15621" max="15621" width="8.28515625" style="52" customWidth="1"/>
    <col min="15622" max="15622" width="9.42578125" style="52" bestFit="1" customWidth="1"/>
    <col min="15623" max="15869" width="9.140625" style="52"/>
    <col min="15870" max="15870" width="57.140625" style="52" customWidth="1"/>
    <col min="15871" max="15871" width="4.7109375" style="52" customWidth="1"/>
    <col min="15872" max="15872" width="5.28515625" style="52" customWidth="1"/>
    <col min="15873" max="15873" width="3.7109375" style="52" customWidth="1"/>
    <col min="15874" max="15874" width="13.5703125" style="52" customWidth="1"/>
    <col min="15875" max="15875" width="7.42578125" style="52" bestFit="1" customWidth="1"/>
    <col min="15876" max="15876" width="10.28515625" style="52" bestFit="1" customWidth="1"/>
    <col min="15877" max="15877" width="8.28515625" style="52" customWidth="1"/>
    <col min="15878" max="15878" width="9.42578125" style="52" bestFit="1" customWidth="1"/>
    <col min="15879" max="16125" width="9.140625" style="52"/>
    <col min="16126" max="16126" width="57.140625" style="52" customWidth="1"/>
    <col min="16127" max="16127" width="4.7109375" style="52" customWidth="1"/>
    <col min="16128" max="16128" width="5.28515625" style="52" customWidth="1"/>
    <col min="16129" max="16129" width="3.7109375" style="52" customWidth="1"/>
    <col min="16130" max="16130" width="13.5703125" style="52" customWidth="1"/>
    <col min="16131" max="16131" width="7.42578125" style="52" bestFit="1" customWidth="1"/>
    <col min="16132" max="16132" width="10.28515625" style="52" bestFit="1" customWidth="1"/>
    <col min="16133" max="16133" width="8.28515625" style="52" customWidth="1"/>
    <col min="16134" max="16134" width="9.42578125" style="52" bestFit="1" customWidth="1"/>
    <col min="16135" max="16384" width="9.140625" style="52"/>
  </cols>
  <sheetData>
    <row r="1" spans="1:10" ht="12.75" customHeight="1" x14ac:dyDescent="0.2">
      <c r="A1" s="51"/>
      <c r="B1" s="344" t="s">
        <v>884</v>
      </c>
      <c r="C1" s="344"/>
      <c r="D1" s="344"/>
      <c r="E1" s="344"/>
      <c r="F1" s="344"/>
      <c r="G1" s="344"/>
    </row>
    <row r="2" spans="1:10" ht="12.75" customHeight="1" x14ac:dyDescent="0.2">
      <c r="A2" s="51"/>
      <c r="B2" s="344" t="s">
        <v>685</v>
      </c>
      <c r="C2" s="344"/>
      <c r="D2" s="344"/>
      <c r="E2" s="344"/>
      <c r="F2" s="344"/>
      <c r="G2" s="344"/>
    </row>
    <row r="3" spans="1:10" ht="12.75" customHeight="1" x14ac:dyDescent="0.2">
      <c r="A3" s="51"/>
      <c r="B3" s="344" t="s">
        <v>96</v>
      </c>
      <c r="C3" s="344"/>
      <c r="D3" s="344"/>
      <c r="E3" s="344"/>
      <c r="F3" s="344"/>
      <c r="G3" s="344"/>
    </row>
    <row r="4" spans="1:10" ht="12.75" customHeight="1" x14ac:dyDescent="0.2">
      <c r="A4" s="51"/>
      <c r="B4" s="344" t="s">
        <v>97</v>
      </c>
      <c r="C4" s="344"/>
      <c r="D4" s="344"/>
      <c r="E4" s="344"/>
      <c r="F4" s="344"/>
      <c r="G4" s="344"/>
    </row>
    <row r="5" spans="1:10" ht="12.75" customHeight="1" x14ac:dyDescent="0.2">
      <c r="A5" s="51"/>
      <c r="B5" s="344" t="s">
        <v>926</v>
      </c>
      <c r="C5" s="344"/>
      <c r="D5" s="344"/>
      <c r="E5" s="344"/>
      <c r="F5" s="344"/>
      <c r="G5" s="344"/>
    </row>
    <row r="6" spans="1:10" ht="12.75" customHeight="1" x14ac:dyDescent="0.2">
      <c r="A6" s="51"/>
      <c r="B6" s="344" t="s">
        <v>98</v>
      </c>
      <c r="C6" s="344"/>
      <c r="D6" s="344"/>
      <c r="E6" s="344"/>
      <c r="F6" s="344"/>
      <c r="G6" s="344"/>
    </row>
    <row r="7" spans="1:10" ht="12.75" customHeight="1" x14ac:dyDescent="0.2">
      <c r="A7" s="51"/>
      <c r="B7" s="344" t="s">
        <v>97</v>
      </c>
      <c r="C7" s="344"/>
      <c r="D7" s="344"/>
      <c r="E7" s="344"/>
      <c r="F7" s="344"/>
      <c r="G7" s="344"/>
    </row>
    <row r="8" spans="1:10" ht="12.75" customHeight="1" x14ac:dyDescent="0.2">
      <c r="A8" s="51"/>
      <c r="B8" s="344" t="s">
        <v>709</v>
      </c>
      <c r="C8" s="344"/>
      <c r="D8" s="344"/>
      <c r="E8" s="344"/>
      <c r="F8" s="344"/>
      <c r="G8" s="344"/>
    </row>
    <row r="9" spans="1:10" x14ac:dyDescent="0.2">
      <c r="A9" s="51"/>
      <c r="B9" s="345"/>
      <c r="C9" s="345"/>
      <c r="D9" s="345"/>
      <c r="E9" s="345"/>
      <c r="F9" s="345"/>
      <c r="G9" s="345"/>
    </row>
    <row r="10" spans="1:10" x14ac:dyDescent="0.2">
      <c r="C10" s="57"/>
      <c r="D10" s="58"/>
      <c r="E10" s="58"/>
      <c r="F10" s="57"/>
      <c r="G10" s="54"/>
    </row>
    <row r="11" spans="1:10" x14ac:dyDescent="0.2">
      <c r="A11" s="346" t="s">
        <v>853</v>
      </c>
      <c r="B11" s="346"/>
      <c r="C11" s="346"/>
      <c r="D11" s="346"/>
      <c r="E11" s="346"/>
      <c r="F11" s="346"/>
      <c r="G11" s="346"/>
    </row>
    <row r="12" spans="1:10" x14ac:dyDescent="0.2">
      <c r="A12" s="59"/>
      <c r="G12" s="54" t="s">
        <v>99</v>
      </c>
    </row>
    <row r="13" spans="1:10" ht="22.5" x14ac:dyDescent="0.2">
      <c r="A13" s="79" t="s">
        <v>100</v>
      </c>
      <c r="B13" s="66" t="s">
        <v>101</v>
      </c>
      <c r="C13" s="67" t="s">
        <v>102</v>
      </c>
      <c r="D13" s="66" t="s">
        <v>103</v>
      </c>
      <c r="E13" s="66" t="s">
        <v>104</v>
      </c>
      <c r="F13" s="67" t="s">
        <v>105</v>
      </c>
      <c r="G13" s="79" t="s">
        <v>525</v>
      </c>
      <c r="H13" s="79" t="s">
        <v>855</v>
      </c>
      <c r="I13" s="118"/>
      <c r="J13" s="118"/>
    </row>
    <row r="14" spans="1:10" ht="18.75" customHeight="1" x14ac:dyDescent="0.2">
      <c r="A14" s="61" t="s">
        <v>106</v>
      </c>
      <c r="B14" s="90"/>
      <c r="C14" s="137"/>
      <c r="D14" s="90"/>
      <c r="E14" s="90"/>
      <c r="F14" s="137"/>
      <c r="G14" s="180">
        <f>G15+G99+G191+G333+G388+G444+G738+G763+G778</f>
        <v>514431.63</v>
      </c>
      <c r="H14" s="180">
        <f>H15+H99+H191+H333+H388+H444+H738+H763+H778</f>
        <v>522355.31999999995</v>
      </c>
      <c r="I14" s="118"/>
    </row>
    <row r="15" spans="1:10" ht="32.25" customHeight="1" x14ac:dyDescent="0.2">
      <c r="A15" s="93" t="s">
        <v>107</v>
      </c>
      <c r="B15" s="101" t="s">
        <v>108</v>
      </c>
      <c r="C15" s="112"/>
      <c r="D15" s="101"/>
      <c r="E15" s="101"/>
      <c r="F15" s="112"/>
      <c r="G15" s="181">
        <f>G16+G29+G89</f>
        <v>49719.3</v>
      </c>
      <c r="H15" s="181">
        <f>H16+H29+H89</f>
        <v>51027.3</v>
      </c>
      <c r="I15" s="118"/>
      <c r="J15" s="118"/>
    </row>
    <row r="16" spans="1:10" ht="14.25" customHeight="1" x14ac:dyDescent="0.2">
      <c r="A16" s="93" t="s">
        <v>221</v>
      </c>
      <c r="B16" s="101" t="s">
        <v>108</v>
      </c>
      <c r="C16" s="94" t="s">
        <v>222</v>
      </c>
      <c r="D16" s="94"/>
      <c r="E16" s="101"/>
      <c r="F16" s="112"/>
      <c r="G16" s="181">
        <f>G17</f>
        <v>11733.900000000001</v>
      </c>
      <c r="H16" s="181">
        <f>H17</f>
        <v>13735.900000000001</v>
      </c>
      <c r="I16" s="118"/>
    </row>
    <row r="17" spans="1:10" ht="14.25" customHeight="1" x14ac:dyDescent="0.2">
      <c r="A17" s="107" t="s">
        <v>396</v>
      </c>
      <c r="B17" s="101" t="s">
        <v>108</v>
      </c>
      <c r="C17" s="92" t="s">
        <v>222</v>
      </c>
      <c r="D17" s="94" t="s">
        <v>169</v>
      </c>
      <c r="E17" s="94"/>
      <c r="F17" s="92"/>
      <c r="G17" s="181">
        <f>G19+G24</f>
        <v>11733.900000000001</v>
      </c>
      <c r="H17" s="181">
        <f>H19+H24</f>
        <v>13735.900000000001</v>
      </c>
    </row>
    <row r="18" spans="1:10" ht="27" customHeight="1" x14ac:dyDescent="0.2">
      <c r="A18" s="327" t="s">
        <v>710</v>
      </c>
      <c r="B18" s="101" t="s">
        <v>108</v>
      </c>
      <c r="C18" s="92" t="s">
        <v>222</v>
      </c>
      <c r="D18" s="94" t="s">
        <v>169</v>
      </c>
      <c r="E18" s="94" t="s">
        <v>224</v>
      </c>
      <c r="F18" s="92" t="s">
        <v>31</v>
      </c>
      <c r="G18" s="181">
        <f t="shared" ref="G18:H22" si="0">G19</f>
        <v>11654.7</v>
      </c>
      <c r="H18" s="181">
        <f t="shared" si="0"/>
        <v>13655.7</v>
      </c>
    </row>
    <row r="19" spans="1:10" ht="14.25" customHeight="1" x14ac:dyDescent="0.2">
      <c r="A19" s="95" t="s">
        <v>397</v>
      </c>
      <c r="B19" s="103" t="s">
        <v>108</v>
      </c>
      <c r="C19" s="97" t="s">
        <v>222</v>
      </c>
      <c r="D19" s="99" t="s">
        <v>169</v>
      </c>
      <c r="E19" s="99" t="s">
        <v>398</v>
      </c>
      <c r="F19" s="97" t="s">
        <v>165</v>
      </c>
      <c r="G19" s="182">
        <f t="shared" si="0"/>
        <v>11654.7</v>
      </c>
      <c r="H19" s="182">
        <f t="shared" si="0"/>
        <v>13655.7</v>
      </c>
    </row>
    <row r="20" spans="1:10" ht="23.25" customHeight="1" x14ac:dyDescent="0.2">
      <c r="A20" s="319" t="s">
        <v>712</v>
      </c>
      <c r="B20" s="100" t="s">
        <v>108</v>
      </c>
      <c r="C20" s="79" t="s">
        <v>222</v>
      </c>
      <c r="D20" s="82" t="s">
        <v>169</v>
      </c>
      <c r="E20" s="82" t="s">
        <v>399</v>
      </c>
      <c r="F20" s="79" t="s">
        <v>165</v>
      </c>
      <c r="G20" s="183">
        <f t="shared" si="0"/>
        <v>11654.7</v>
      </c>
      <c r="H20" s="183">
        <f t="shared" si="0"/>
        <v>13655.7</v>
      </c>
    </row>
    <row r="21" spans="1:10" ht="24.75" customHeight="1" x14ac:dyDescent="0.2">
      <c r="A21" s="78" t="s">
        <v>116</v>
      </c>
      <c r="B21" s="100" t="s">
        <v>108</v>
      </c>
      <c r="C21" s="79" t="s">
        <v>222</v>
      </c>
      <c r="D21" s="82" t="s">
        <v>169</v>
      </c>
      <c r="E21" s="82" t="s">
        <v>399</v>
      </c>
      <c r="F21" s="79">
        <v>600</v>
      </c>
      <c r="G21" s="183">
        <f t="shared" si="0"/>
        <v>11654.7</v>
      </c>
      <c r="H21" s="183">
        <f t="shared" si="0"/>
        <v>13655.7</v>
      </c>
    </row>
    <row r="22" spans="1:10" ht="14.25" customHeight="1" x14ac:dyDescent="0.2">
      <c r="A22" s="78" t="s">
        <v>118</v>
      </c>
      <c r="B22" s="100" t="s">
        <v>108</v>
      </c>
      <c r="C22" s="79" t="s">
        <v>222</v>
      </c>
      <c r="D22" s="82" t="s">
        <v>169</v>
      </c>
      <c r="E22" s="82" t="s">
        <v>399</v>
      </c>
      <c r="F22" s="79">
        <v>610</v>
      </c>
      <c r="G22" s="183">
        <f t="shared" si="0"/>
        <v>11654.7</v>
      </c>
      <c r="H22" s="183">
        <f t="shared" si="0"/>
        <v>13655.7</v>
      </c>
    </row>
    <row r="23" spans="1:10" ht="33" customHeight="1" x14ac:dyDescent="0.2">
      <c r="A23" s="78" t="s">
        <v>120</v>
      </c>
      <c r="B23" s="100" t="s">
        <v>108</v>
      </c>
      <c r="C23" s="79" t="s">
        <v>222</v>
      </c>
      <c r="D23" s="82" t="s">
        <v>169</v>
      </c>
      <c r="E23" s="82" t="s">
        <v>399</v>
      </c>
      <c r="F23" s="79">
        <v>611</v>
      </c>
      <c r="G23" s="183">
        <v>11654.7</v>
      </c>
      <c r="H23" s="183">
        <v>13655.7</v>
      </c>
      <c r="I23" s="118"/>
    </row>
    <row r="24" spans="1:10" ht="39.75" customHeight="1" x14ac:dyDescent="0.2">
      <c r="A24" s="78" t="s">
        <v>229</v>
      </c>
      <c r="B24" s="100" t="s">
        <v>108</v>
      </c>
      <c r="C24" s="79" t="s">
        <v>222</v>
      </c>
      <c r="D24" s="82" t="s">
        <v>169</v>
      </c>
      <c r="E24" s="82" t="s">
        <v>230</v>
      </c>
      <c r="F24" s="79"/>
      <c r="G24" s="183">
        <f>G25</f>
        <v>79.2</v>
      </c>
      <c r="H24" s="183">
        <f>H25</f>
        <v>80.2</v>
      </c>
    </row>
    <row r="25" spans="1:10" ht="32.25" customHeight="1" x14ac:dyDescent="0.2">
      <c r="A25" s="279" t="s">
        <v>519</v>
      </c>
      <c r="B25" s="100" t="s">
        <v>108</v>
      </c>
      <c r="C25" s="79" t="s">
        <v>222</v>
      </c>
      <c r="D25" s="82" t="s">
        <v>169</v>
      </c>
      <c r="E25" s="82" t="s">
        <v>231</v>
      </c>
      <c r="F25" s="79"/>
      <c r="G25" s="183">
        <f>G26</f>
        <v>79.2</v>
      </c>
      <c r="H25" s="183">
        <f>H26</f>
        <v>80.2</v>
      </c>
      <c r="J25" s="118"/>
    </row>
    <row r="26" spans="1:10" ht="21" customHeight="1" x14ac:dyDescent="0.2">
      <c r="A26" s="78" t="s">
        <v>116</v>
      </c>
      <c r="B26" s="100" t="s">
        <v>108</v>
      </c>
      <c r="C26" s="79" t="s">
        <v>222</v>
      </c>
      <c r="D26" s="82" t="s">
        <v>169</v>
      </c>
      <c r="E26" s="82" t="s">
        <v>231</v>
      </c>
      <c r="F26" s="79">
        <v>600</v>
      </c>
      <c r="G26" s="183">
        <f>G28</f>
        <v>79.2</v>
      </c>
      <c r="H26" s="183">
        <f>H28</f>
        <v>80.2</v>
      </c>
    </row>
    <row r="27" spans="1:10" ht="17.25" customHeight="1" x14ac:dyDescent="0.2">
      <c r="A27" s="78" t="s">
        <v>118</v>
      </c>
      <c r="B27" s="100" t="s">
        <v>108</v>
      </c>
      <c r="C27" s="79" t="s">
        <v>222</v>
      </c>
      <c r="D27" s="82" t="s">
        <v>169</v>
      </c>
      <c r="E27" s="82" t="s">
        <v>231</v>
      </c>
      <c r="F27" s="79">
        <v>610</v>
      </c>
      <c r="G27" s="183">
        <f>G28</f>
        <v>79.2</v>
      </c>
      <c r="H27" s="183">
        <f>H28</f>
        <v>80.2</v>
      </c>
    </row>
    <row r="28" spans="1:10" ht="28.5" customHeight="1" x14ac:dyDescent="0.2">
      <c r="A28" s="78" t="s">
        <v>120</v>
      </c>
      <c r="B28" s="100" t="s">
        <v>108</v>
      </c>
      <c r="C28" s="79" t="s">
        <v>222</v>
      </c>
      <c r="D28" s="82" t="s">
        <v>169</v>
      </c>
      <c r="E28" s="82" t="s">
        <v>231</v>
      </c>
      <c r="F28" s="79">
        <v>611</v>
      </c>
      <c r="G28" s="183">
        <v>79.2</v>
      </c>
      <c r="H28" s="183">
        <v>80.2</v>
      </c>
    </row>
    <row r="29" spans="1:10" x14ac:dyDescent="0.2">
      <c r="A29" s="117" t="s">
        <v>109</v>
      </c>
      <c r="B29" s="101" t="s">
        <v>108</v>
      </c>
      <c r="C29" s="94" t="s">
        <v>110</v>
      </c>
      <c r="D29" s="101"/>
      <c r="E29" s="101"/>
      <c r="F29" s="112"/>
      <c r="G29" s="181">
        <f>G30+G63</f>
        <v>37885.4</v>
      </c>
      <c r="H29" s="181">
        <f>H30+H63</f>
        <v>37191.4</v>
      </c>
    </row>
    <row r="30" spans="1:10" x14ac:dyDescent="0.2">
      <c r="A30" s="93" t="s">
        <v>111</v>
      </c>
      <c r="B30" s="101" t="s">
        <v>108</v>
      </c>
      <c r="C30" s="94" t="s">
        <v>110</v>
      </c>
      <c r="D30" s="94" t="s">
        <v>112</v>
      </c>
      <c r="E30" s="94"/>
      <c r="F30" s="92"/>
      <c r="G30" s="181">
        <f>G31+G46</f>
        <v>25396.1</v>
      </c>
      <c r="H30" s="181">
        <f>H31+H46</f>
        <v>24702.1</v>
      </c>
      <c r="I30" s="118"/>
    </row>
    <row r="31" spans="1:10" ht="12" customHeight="1" x14ac:dyDescent="0.2">
      <c r="A31" s="93" t="s">
        <v>695</v>
      </c>
      <c r="B31" s="101" t="s">
        <v>108</v>
      </c>
      <c r="C31" s="94" t="s">
        <v>110</v>
      </c>
      <c r="D31" s="94" t="s">
        <v>112</v>
      </c>
      <c r="E31" s="94" t="s">
        <v>113</v>
      </c>
      <c r="F31" s="92"/>
      <c r="G31" s="181">
        <f>G32+G37+G51</f>
        <v>25286.1</v>
      </c>
      <c r="H31" s="181">
        <f>H32+H37+H51</f>
        <v>24590.1</v>
      </c>
    </row>
    <row r="32" spans="1:10" x14ac:dyDescent="0.2">
      <c r="A32" s="95" t="s">
        <v>114</v>
      </c>
      <c r="B32" s="103" t="s">
        <v>108</v>
      </c>
      <c r="C32" s="99" t="s">
        <v>110</v>
      </c>
      <c r="D32" s="99" t="s">
        <v>112</v>
      </c>
      <c r="E32" s="99" t="s">
        <v>115</v>
      </c>
      <c r="F32" s="97"/>
      <c r="G32" s="182">
        <f t="shared" ref="G32:H35" si="1">G33</f>
        <v>8985.9</v>
      </c>
      <c r="H32" s="182">
        <f t="shared" si="1"/>
        <v>8986.9</v>
      </c>
    </row>
    <row r="33" spans="1:9" ht="34.5" thickBot="1" x14ac:dyDescent="0.25">
      <c r="A33" s="329" t="s">
        <v>714</v>
      </c>
      <c r="B33" s="100" t="s">
        <v>108</v>
      </c>
      <c r="C33" s="82" t="s">
        <v>110</v>
      </c>
      <c r="D33" s="82" t="s">
        <v>112</v>
      </c>
      <c r="E33" s="82" t="s">
        <v>713</v>
      </c>
      <c r="F33" s="79"/>
      <c r="G33" s="183">
        <f t="shared" si="1"/>
        <v>8985.9</v>
      </c>
      <c r="H33" s="183">
        <f t="shared" si="1"/>
        <v>8986.9</v>
      </c>
    </row>
    <row r="34" spans="1:9" ht="22.5" x14ac:dyDescent="0.2">
      <c r="A34" s="78" t="s">
        <v>116</v>
      </c>
      <c r="B34" s="100" t="s">
        <v>108</v>
      </c>
      <c r="C34" s="79" t="s">
        <v>110</v>
      </c>
      <c r="D34" s="82" t="s">
        <v>112</v>
      </c>
      <c r="E34" s="82" t="s">
        <v>713</v>
      </c>
      <c r="F34" s="79" t="s">
        <v>117</v>
      </c>
      <c r="G34" s="183">
        <f t="shared" si="1"/>
        <v>8985.9</v>
      </c>
      <c r="H34" s="183">
        <f t="shared" si="1"/>
        <v>8986.9</v>
      </c>
    </row>
    <row r="35" spans="1:9" x14ac:dyDescent="0.2">
      <c r="A35" s="78" t="s">
        <v>118</v>
      </c>
      <c r="B35" s="100" t="s">
        <v>108</v>
      </c>
      <c r="C35" s="79" t="s">
        <v>110</v>
      </c>
      <c r="D35" s="82" t="s">
        <v>112</v>
      </c>
      <c r="E35" s="82" t="s">
        <v>713</v>
      </c>
      <c r="F35" s="79" t="s">
        <v>119</v>
      </c>
      <c r="G35" s="183">
        <f t="shared" si="1"/>
        <v>8985.9</v>
      </c>
      <c r="H35" s="183">
        <f t="shared" si="1"/>
        <v>8986.9</v>
      </c>
    </row>
    <row r="36" spans="1:9" ht="33.75" x14ac:dyDescent="0.2">
      <c r="A36" s="78" t="s">
        <v>120</v>
      </c>
      <c r="B36" s="100" t="s">
        <v>108</v>
      </c>
      <c r="C36" s="79" t="s">
        <v>110</v>
      </c>
      <c r="D36" s="82" t="s">
        <v>112</v>
      </c>
      <c r="E36" s="82" t="s">
        <v>713</v>
      </c>
      <c r="F36" s="79" t="s">
        <v>121</v>
      </c>
      <c r="G36" s="183">
        <v>8985.9</v>
      </c>
      <c r="H36" s="183">
        <v>8986.9</v>
      </c>
      <c r="I36" s="118"/>
    </row>
    <row r="37" spans="1:9" ht="22.5" x14ac:dyDescent="0.2">
      <c r="A37" s="78" t="s">
        <v>122</v>
      </c>
      <c r="B37" s="100" t="s">
        <v>108</v>
      </c>
      <c r="C37" s="82" t="s">
        <v>110</v>
      </c>
      <c r="D37" s="82" t="s">
        <v>112</v>
      </c>
      <c r="E37" s="82" t="s">
        <v>123</v>
      </c>
      <c r="F37" s="79"/>
      <c r="G37" s="183">
        <f>G38</f>
        <v>15893.2</v>
      </c>
      <c r="H37" s="183">
        <f>H38</f>
        <v>15194.2</v>
      </c>
    </row>
    <row r="38" spans="1:9" ht="39" customHeight="1" x14ac:dyDescent="0.2">
      <c r="A38" s="319" t="s">
        <v>715</v>
      </c>
      <c r="B38" s="100" t="s">
        <v>108</v>
      </c>
      <c r="C38" s="82" t="s">
        <v>110</v>
      </c>
      <c r="D38" s="82" t="s">
        <v>112</v>
      </c>
      <c r="E38" s="82" t="s">
        <v>124</v>
      </c>
      <c r="F38" s="79"/>
      <c r="G38" s="183">
        <f>G39+G43</f>
        <v>15893.2</v>
      </c>
      <c r="H38" s="183">
        <f>H39+H43</f>
        <v>15194.2</v>
      </c>
    </row>
    <row r="39" spans="1:9" ht="33.75" x14ac:dyDescent="0.2">
      <c r="A39" s="78" t="s">
        <v>125</v>
      </c>
      <c r="B39" s="100" t="s">
        <v>108</v>
      </c>
      <c r="C39" s="82" t="s">
        <v>110</v>
      </c>
      <c r="D39" s="82" t="s">
        <v>112</v>
      </c>
      <c r="E39" s="82" t="s">
        <v>124</v>
      </c>
      <c r="F39" s="79" t="s">
        <v>126</v>
      </c>
      <c r="G39" s="183">
        <f>G40</f>
        <v>2859.8</v>
      </c>
      <c r="H39" s="183">
        <f>H40</f>
        <v>2859.8</v>
      </c>
    </row>
    <row r="40" spans="1:9" x14ac:dyDescent="0.2">
      <c r="A40" s="78" t="s">
        <v>127</v>
      </c>
      <c r="B40" s="100" t="s">
        <v>108</v>
      </c>
      <c r="C40" s="82" t="s">
        <v>110</v>
      </c>
      <c r="D40" s="82" t="s">
        <v>112</v>
      </c>
      <c r="E40" s="82" t="s">
        <v>124</v>
      </c>
      <c r="F40" s="79">
        <v>110</v>
      </c>
      <c r="G40" s="183">
        <f>G41+G42</f>
        <v>2859.8</v>
      </c>
      <c r="H40" s="183">
        <f>H41+H42</f>
        <v>2859.8</v>
      </c>
    </row>
    <row r="41" spans="1:9" x14ac:dyDescent="0.2">
      <c r="A41" s="78" t="s">
        <v>128</v>
      </c>
      <c r="B41" s="100" t="s">
        <v>108</v>
      </c>
      <c r="C41" s="82" t="s">
        <v>110</v>
      </c>
      <c r="D41" s="82" t="s">
        <v>112</v>
      </c>
      <c r="E41" s="82" t="s">
        <v>124</v>
      </c>
      <c r="F41" s="79">
        <v>111</v>
      </c>
      <c r="G41" s="183">
        <v>2196.5</v>
      </c>
      <c r="H41" s="183">
        <v>2196.5</v>
      </c>
    </row>
    <row r="42" spans="1:9" ht="22.5" x14ac:dyDescent="0.2">
      <c r="A42" s="105" t="s">
        <v>129</v>
      </c>
      <c r="B42" s="100" t="s">
        <v>108</v>
      </c>
      <c r="C42" s="82" t="s">
        <v>110</v>
      </c>
      <c r="D42" s="82" t="s">
        <v>112</v>
      </c>
      <c r="E42" s="82" t="s">
        <v>124</v>
      </c>
      <c r="F42" s="79">
        <v>119</v>
      </c>
      <c r="G42" s="183">
        <v>663.3</v>
      </c>
      <c r="H42" s="183">
        <v>663.3</v>
      </c>
    </row>
    <row r="43" spans="1:9" ht="22.5" x14ac:dyDescent="0.2">
      <c r="A43" s="78" t="s">
        <v>116</v>
      </c>
      <c r="B43" s="100" t="s">
        <v>108</v>
      </c>
      <c r="C43" s="79" t="s">
        <v>110</v>
      </c>
      <c r="D43" s="82" t="s">
        <v>112</v>
      </c>
      <c r="E43" s="82" t="s">
        <v>124</v>
      </c>
      <c r="F43" s="79" t="s">
        <v>117</v>
      </c>
      <c r="G43" s="183">
        <f>G44</f>
        <v>13033.4</v>
      </c>
      <c r="H43" s="183">
        <f>H44</f>
        <v>12334.4</v>
      </c>
    </row>
    <row r="44" spans="1:9" x14ac:dyDescent="0.2">
      <c r="A44" s="78" t="s">
        <v>118</v>
      </c>
      <c r="B44" s="100" t="s">
        <v>108</v>
      </c>
      <c r="C44" s="79" t="s">
        <v>110</v>
      </c>
      <c r="D44" s="82" t="s">
        <v>112</v>
      </c>
      <c r="E44" s="82" t="s">
        <v>124</v>
      </c>
      <c r="F44" s="79" t="s">
        <v>119</v>
      </c>
      <c r="G44" s="183">
        <f>G45</f>
        <v>13033.4</v>
      </c>
      <c r="H44" s="183">
        <f>H45</f>
        <v>12334.4</v>
      </c>
    </row>
    <row r="45" spans="1:9" ht="33.75" x14ac:dyDescent="0.2">
      <c r="A45" s="78" t="s">
        <v>120</v>
      </c>
      <c r="B45" s="100" t="s">
        <v>108</v>
      </c>
      <c r="C45" s="79" t="s">
        <v>110</v>
      </c>
      <c r="D45" s="82" t="s">
        <v>112</v>
      </c>
      <c r="E45" s="82" t="s">
        <v>124</v>
      </c>
      <c r="F45" s="79" t="s">
        <v>121</v>
      </c>
      <c r="G45" s="183">
        <v>13033.4</v>
      </c>
      <c r="H45" s="183">
        <v>12334.4</v>
      </c>
    </row>
    <row r="46" spans="1:9" ht="34.5" thickBot="1" x14ac:dyDescent="0.25">
      <c r="A46" s="329" t="s">
        <v>757</v>
      </c>
      <c r="B46" s="99" t="s">
        <v>108</v>
      </c>
      <c r="C46" s="99" t="s">
        <v>110</v>
      </c>
      <c r="D46" s="99" t="s">
        <v>112</v>
      </c>
      <c r="E46" s="142" t="s">
        <v>758</v>
      </c>
      <c r="F46" s="97"/>
      <c r="G46" s="182">
        <f>G47+G59</f>
        <v>110</v>
      </c>
      <c r="H46" s="182">
        <f>H47+H59</f>
        <v>112</v>
      </c>
    </row>
    <row r="47" spans="1:9" x14ac:dyDescent="0.2">
      <c r="A47" s="106" t="s">
        <v>140</v>
      </c>
      <c r="B47" s="100" t="s">
        <v>108</v>
      </c>
      <c r="C47" s="82" t="s">
        <v>110</v>
      </c>
      <c r="D47" s="82" t="s">
        <v>112</v>
      </c>
      <c r="E47" s="82" t="s">
        <v>759</v>
      </c>
      <c r="F47" s="79"/>
      <c r="G47" s="183">
        <f t="shared" ref="G47:H49" si="2">G48</f>
        <v>6.6</v>
      </c>
      <c r="H47" s="183">
        <f t="shared" si="2"/>
        <v>7.6</v>
      </c>
    </row>
    <row r="48" spans="1:9" ht="33.75" x14ac:dyDescent="0.2">
      <c r="A48" s="78" t="s">
        <v>125</v>
      </c>
      <c r="B48" s="100" t="s">
        <v>108</v>
      </c>
      <c r="C48" s="82" t="s">
        <v>110</v>
      </c>
      <c r="D48" s="82" t="s">
        <v>112</v>
      </c>
      <c r="E48" s="82" t="s">
        <v>759</v>
      </c>
      <c r="F48" s="79">
        <v>100</v>
      </c>
      <c r="G48" s="183">
        <f t="shared" si="2"/>
        <v>6.6</v>
      </c>
      <c r="H48" s="183">
        <f t="shared" si="2"/>
        <v>7.6</v>
      </c>
    </row>
    <row r="49" spans="1:9" x14ac:dyDescent="0.2">
      <c r="A49" s="78" t="s">
        <v>127</v>
      </c>
      <c r="B49" s="100" t="s">
        <v>108</v>
      </c>
      <c r="C49" s="82" t="s">
        <v>110</v>
      </c>
      <c r="D49" s="82" t="s">
        <v>112</v>
      </c>
      <c r="E49" s="82" t="s">
        <v>759</v>
      </c>
      <c r="F49" s="79">
        <v>110</v>
      </c>
      <c r="G49" s="183">
        <f t="shared" si="2"/>
        <v>6.6</v>
      </c>
      <c r="H49" s="183">
        <f t="shared" si="2"/>
        <v>7.6</v>
      </c>
    </row>
    <row r="50" spans="1:9" x14ac:dyDescent="0.2">
      <c r="A50" s="106" t="s">
        <v>470</v>
      </c>
      <c r="B50" s="100" t="s">
        <v>108</v>
      </c>
      <c r="C50" s="82" t="s">
        <v>110</v>
      </c>
      <c r="D50" s="82" t="s">
        <v>112</v>
      </c>
      <c r="E50" s="82" t="s">
        <v>759</v>
      </c>
      <c r="F50" s="79">
        <v>112</v>
      </c>
      <c r="G50" s="183">
        <v>6.6</v>
      </c>
      <c r="H50" s="183">
        <v>7.6</v>
      </c>
    </row>
    <row r="51" spans="1:9" ht="22.5" x14ac:dyDescent="0.2">
      <c r="A51" s="78" t="s">
        <v>130</v>
      </c>
      <c r="B51" s="100" t="s">
        <v>108</v>
      </c>
      <c r="C51" s="82" t="s">
        <v>110</v>
      </c>
      <c r="D51" s="82" t="s">
        <v>112</v>
      </c>
      <c r="E51" s="82" t="s">
        <v>131</v>
      </c>
      <c r="F51" s="79"/>
      <c r="G51" s="183">
        <f>G52</f>
        <v>407</v>
      </c>
      <c r="H51" s="183">
        <f>H52</f>
        <v>409</v>
      </c>
    </row>
    <row r="52" spans="1:9" ht="22.5" x14ac:dyDescent="0.2">
      <c r="A52" s="78" t="s">
        <v>132</v>
      </c>
      <c r="B52" s="100" t="s">
        <v>108</v>
      </c>
      <c r="C52" s="82" t="s">
        <v>110</v>
      </c>
      <c r="D52" s="82" t="s">
        <v>112</v>
      </c>
      <c r="E52" s="82" t="s">
        <v>133</v>
      </c>
      <c r="F52" s="79"/>
      <c r="G52" s="183">
        <f>G53+G56</f>
        <v>407</v>
      </c>
      <c r="H52" s="183">
        <f>H53+H56</f>
        <v>409</v>
      </c>
    </row>
    <row r="53" spans="1:9" ht="33.75" x14ac:dyDescent="0.2">
      <c r="A53" s="78" t="s">
        <v>125</v>
      </c>
      <c r="B53" s="100" t="s">
        <v>108</v>
      </c>
      <c r="C53" s="82" t="s">
        <v>110</v>
      </c>
      <c r="D53" s="82" t="s">
        <v>112</v>
      </c>
      <c r="E53" s="82" t="s">
        <v>133</v>
      </c>
      <c r="F53" s="79">
        <v>100</v>
      </c>
      <c r="G53" s="183">
        <f>G54</f>
        <v>0</v>
      </c>
      <c r="H53" s="183">
        <f>H54</f>
        <v>1</v>
      </c>
    </row>
    <row r="54" spans="1:9" x14ac:dyDescent="0.2">
      <c r="A54" s="78" t="s">
        <v>127</v>
      </c>
      <c r="B54" s="100" t="s">
        <v>108</v>
      </c>
      <c r="C54" s="82" t="s">
        <v>110</v>
      </c>
      <c r="D54" s="82" t="s">
        <v>112</v>
      </c>
      <c r="E54" s="82" t="s">
        <v>133</v>
      </c>
      <c r="F54" s="79">
        <v>110</v>
      </c>
      <c r="G54" s="183">
        <f>+G55</f>
        <v>0</v>
      </c>
      <c r="H54" s="183">
        <f>+H55</f>
        <v>1</v>
      </c>
    </row>
    <row r="55" spans="1:9" x14ac:dyDescent="0.2">
      <c r="A55" s="106" t="s">
        <v>470</v>
      </c>
      <c r="B55" s="100" t="s">
        <v>108</v>
      </c>
      <c r="C55" s="82" t="s">
        <v>110</v>
      </c>
      <c r="D55" s="82" t="s">
        <v>112</v>
      </c>
      <c r="E55" s="82" t="s">
        <v>133</v>
      </c>
      <c r="F55" s="79">
        <v>112</v>
      </c>
      <c r="G55" s="183">
        <v>0</v>
      </c>
      <c r="H55" s="183">
        <v>1</v>
      </c>
    </row>
    <row r="56" spans="1:9" x14ac:dyDescent="0.2">
      <c r="A56" s="78" t="s">
        <v>507</v>
      </c>
      <c r="B56" s="100" t="s">
        <v>108</v>
      </c>
      <c r="C56" s="82" t="s">
        <v>110</v>
      </c>
      <c r="D56" s="82" t="s">
        <v>112</v>
      </c>
      <c r="E56" s="82" t="s">
        <v>133</v>
      </c>
      <c r="F56" s="79" t="s">
        <v>134</v>
      </c>
      <c r="G56" s="183">
        <f>G57</f>
        <v>407</v>
      </c>
      <c r="H56" s="183">
        <f>H57</f>
        <v>408</v>
      </c>
    </row>
    <row r="57" spans="1:9" ht="22.5" x14ac:dyDescent="0.2">
      <c r="A57" s="78" t="s">
        <v>135</v>
      </c>
      <c r="B57" s="100" t="s">
        <v>108</v>
      </c>
      <c r="C57" s="82" t="s">
        <v>110</v>
      </c>
      <c r="D57" s="82" t="s">
        <v>112</v>
      </c>
      <c r="E57" s="82" t="s">
        <v>133</v>
      </c>
      <c r="F57" s="79" t="s">
        <v>136</v>
      </c>
      <c r="G57" s="183">
        <f>G58</f>
        <v>407</v>
      </c>
      <c r="H57" s="183">
        <f>H58</f>
        <v>408</v>
      </c>
    </row>
    <row r="58" spans="1:9" x14ac:dyDescent="0.2">
      <c r="A58" s="106" t="s">
        <v>681</v>
      </c>
      <c r="B58" s="100" t="s">
        <v>108</v>
      </c>
      <c r="C58" s="82" t="s">
        <v>110</v>
      </c>
      <c r="D58" s="82" t="s">
        <v>112</v>
      </c>
      <c r="E58" s="82" t="s">
        <v>133</v>
      </c>
      <c r="F58" s="79" t="s">
        <v>138</v>
      </c>
      <c r="G58" s="183">
        <v>407</v>
      </c>
      <c r="H58" s="183">
        <v>408</v>
      </c>
    </row>
    <row r="59" spans="1:9" x14ac:dyDescent="0.2">
      <c r="A59" s="106" t="s">
        <v>140</v>
      </c>
      <c r="B59" s="100" t="s">
        <v>108</v>
      </c>
      <c r="C59" s="82" t="s">
        <v>110</v>
      </c>
      <c r="D59" s="82" t="s">
        <v>112</v>
      </c>
      <c r="E59" s="82" t="s">
        <v>759</v>
      </c>
      <c r="F59" s="79"/>
      <c r="G59" s="183">
        <f t="shared" ref="G59:H61" si="3">G60</f>
        <v>103.4</v>
      </c>
      <c r="H59" s="183">
        <f t="shared" si="3"/>
        <v>104.4</v>
      </c>
    </row>
    <row r="60" spans="1:9" ht="22.5" x14ac:dyDescent="0.2">
      <c r="A60" s="78" t="s">
        <v>116</v>
      </c>
      <c r="B60" s="100" t="s">
        <v>108</v>
      </c>
      <c r="C60" s="82" t="s">
        <v>110</v>
      </c>
      <c r="D60" s="82" t="s">
        <v>112</v>
      </c>
      <c r="E60" s="82" t="s">
        <v>759</v>
      </c>
      <c r="F60" s="79">
        <v>600</v>
      </c>
      <c r="G60" s="183">
        <f t="shared" si="3"/>
        <v>103.4</v>
      </c>
      <c r="H60" s="183">
        <f t="shared" si="3"/>
        <v>104.4</v>
      </c>
    </row>
    <row r="61" spans="1:9" x14ac:dyDescent="0.2">
      <c r="A61" s="78" t="s">
        <v>118</v>
      </c>
      <c r="B61" s="100" t="s">
        <v>108</v>
      </c>
      <c r="C61" s="82" t="s">
        <v>110</v>
      </c>
      <c r="D61" s="82" t="s">
        <v>112</v>
      </c>
      <c r="E61" s="82" t="s">
        <v>759</v>
      </c>
      <c r="F61" s="79">
        <v>610</v>
      </c>
      <c r="G61" s="183">
        <f t="shared" si="3"/>
        <v>103.4</v>
      </c>
      <c r="H61" s="183">
        <f t="shared" si="3"/>
        <v>104.4</v>
      </c>
    </row>
    <row r="62" spans="1:9" ht="33.75" x14ac:dyDescent="0.2">
      <c r="A62" s="78" t="s">
        <v>120</v>
      </c>
      <c r="B62" s="100" t="s">
        <v>108</v>
      </c>
      <c r="C62" s="82" t="s">
        <v>110</v>
      </c>
      <c r="D62" s="82" t="s">
        <v>112</v>
      </c>
      <c r="E62" s="82" t="s">
        <v>759</v>
      </c>
      <c r="F62" s="79">
        <v>611</v>
      </c>
      <c r="G62" s="183">
        <v>103.4</v>
      </c>
      <c r="H62" s="183">
        <v>104.4</v>
      </c>
    </row>
    <row r="63" spans="1:9" x14ac:dyDescent="0.2">
      <c r="A63" s="93" t="s">
        <v>141</v>
      </c>
      <c r="B63" s="101" t="s">
        <v>108</v>
      </c>
      <c r="C63" s="92" t="s">
        <v>110</v>
      </c>
      <c r="D63" s="94" t="s">
        <v>142</v>
      </c>
      <c r="E63" s="94"/>
      <c r="F63" s="92"/>
      <c r="G63" s="181">
        <f>G69+G64</f>
        <v>12489.300000000001</v>
      </c>
      <c r="H63" s="181">
        <f>H69+H64</f>
        <v>12489.300000000001</v>
      </c>
      <c r="I63" s="118"/>
    </row>
    <row r="64" spans="1:9" x14ac:dyDescent="0.2">
      <c r="A64" s="105" t="s">
        <v>143</v>
      </c>
      <c r="B64" s="100" t="s">
        <v>108</v>
      </c>
      <c r="C64" s="82" t="s">
        <v>110</v>
      </c>
      <c r="D64" s="82" t="s">
        <v>142</v>
      </c>
      <c r="E64" s="82" t="s">
        <v>144</v>
      </c>
      <c r="F64" s="79"/>
      <c r="G64" s="183">
        <f t="shared" ref="G64:H67" si="4">G65</f>
        <v>500</v>
      </c>
      <c r="H64" s="183">
        <f t="shared" si="4"/>
        <v>500</v>
      </c>
    </row>
    <row r="65" spans="1:9" ht="22.5" x14ac:dyDescent="0.2">
      <c r="A65" s="105" t="s">
        <v>708</v>
      </c>
      <c r="B65" s="100" t="s">
        <v>108</v>
      </c>
      <c r="C65" s="82" t="s">
        <v>110</v>
      </c>
      <c r="D65" s="82" t="s">
        <v>142</v>
      </c>
      <c r="E65" s="82" t="s">
        <v>145</v>
      </c>
      <c r="F65" s="79"/>
      <c r="G65" s="183">
        <f t="shared" si="4"/>
        <v>500</v>
      </c>
      <c r="H65" s="183">
        <f t="shared" si="4"/>
        <v>500</v>
      </c>
    </row>
    <row r="66" spans="1:9" x14ac:dyDescent="0.2">
      <c r="A66" s="78" t="s">
        <v>507</v>
      </c>
      <c r="B66" s="100" t="s">
        <v>108</v>
      </c>
      <c r="C66" s="82" t="s">
        <v>110</v>
      </c>
      <c r="D66" s="82" t="s">
        <v>142</v>
      </c>
      <c r="E66" s="82" t="s">
        <v>145</v>
      </c>
      <c r="F66" s="79" t="s">
        <v>134</v>
      </c>
      <c r="G66" s="183">
        <f t="shared" si="4"/>
        <v>500</v>
      </c>
      <c r="H66" s="183">
        <f t="shared" si="4"/>
        <v>500</v>
      </c>
    </row>
    <row r="67" spans="1:9" ht="22.5" x14ac:dyDescent="0.2">
      <c r="A67" s="78" t="s">
        <v>135</v>
      </c>
      <c r="B67" s="100" t="s">
        <v>108</v>
      </c>
      <c r="C67" s="82" t="s">
        <v>110</v>
      </c>
      <c r="D67" s="82" t="s">
        <v>142</v>
      </c>
      <c r="E67" s="82" t="s">
        <v>145</v>
      </c>
      <c r="F67" s="79" t="s">
        <v>136</v>
      </c>
      <c r="G67" s="183">
        <f t="shared" si="4"/>
        <v>500</v>
      </c>
      <c r="H67" s="183">
        <f t="shared" si="4"/>
        <v>500</v>
      </c>
    </row>
    <row r="68" spans="1:9" x14ac:dyDescent="0.2">
      <c r="A68" s="106" t="s">
        <v>681</v>
      </c>
      <c r="B68" s="100" t="s">
        <v>108</v>
      </c>
      <c r="C68" s="82" t="s">
        <v>110</v>
      </c>
      <c r="D68" s="82" t="s">
        <v>142</v>
      </c>
      <c r="E68" s="82" t="s">
        <v>145</v>
      </c>
      <c r="F68" s="79" t="s">
        <v>138</v>
      </c>
      <c r="G68" s="183">
        <v>500</v>
      </c>
      <c r="H68" s="183">
        <v>500</v>
      </c>
    </row>
    <row r="69" spans="1:9" ht="22.5" x14ac:dyDescent="0.2">
      <c r="A69" s="78" t="s">
        <v>130</v>
      </c>
      <c r="B69" s="100" t="s">
        <v>108</v>
      </c>
      <c r="C69" s="82" t="s">
        <v>110</v>
      </c>
      <c r="D69" s="82" t="s">
        <v>142</v>
      </c>
      <c r="E69" s="82" t="s">
        <v>131</v>
      </c>
      <c r="F69" s="79"/>
      <c r="G69" s="183">
        <f>G70+G75</f>
        <v>11989.300000000001</v>
      </c>
      <c r="H69" s="183">
        <f>H70+H75</f>
        <v>11989.300000000001</v>
      </c>
    </row>
    <row r="70" spans="1:9" ht="22.5" x14ac:dyDescent="0.2">
      <c r="A70" s="95" t="s">
        <v>146</v>
      </c>
      <c r="B70" s="103" t="s">
        <v>108</v>
      </c>
      <c r="C70" s="97" t="s">
        <v>110</v>
      </c>
      <c r="D70" s="99" t="s">
        <v>142</v>
      </c>
      <c r="E70" s="99" t="s">
        <v>147</v>
      </c>
      <c r="F70" s="97"/>
      <c r="G70" s="182">
        <f>G71</f>
        <v>577</v>
      </c>
      <c r="H70" s="182">
        <f>H71</f>
        <v>577</v>
      </c>
    </row>
    <row r="71" spans="1:9" ht="33.75" x14ac:dyDescent="0.2">
      <c r="A71" s="78" t="s">
        <v>125</v>
      </c>
      <c r="B71" s="100" t="s">
        <v>108</v>
      </c>
      <c r="C71" s="79" t="s">
        <v>110</v>
      </c>
      <c r="D71" s="82" t="s">
        <v>142</v>
      </c>
      <c r="E71" s="82" t="s">
        <v>148</v>
      </c>
      <c r="F71" s="79">
        <v>100</v>
      </c>
      <c r="G71" s="183">
        <f>G72</f>
        <v>577</v>
      </c>
      <c r="H71" s="183">
        <f>H72</f>
        <v>577</v>
      </c>
    </row>
    <row r="72" spans="1:9" x14ac:dyDescent="0.2">
      <c r="A72" s="78" t="s">
        <v>149</v>
      </c>
      <c r="B72" s="100" t="s">
        <v>108</v>
      </c>
      <c r="C72" s="79" t="s">
        <v>110</v>
      </c>
      <c r="D72" s="82" t="s">
        <v>142</v>
      </c>
      <c r="E72" s="82" t="s">
        <v>148</v>
      </c>
      <c r="F72" s="79">
        <v>120</v>
      </c>
      <c r="G72" s="183">
        <f>G73+G74</f>
        <v>577</v>
      </c>
      <c r="H72" s="183">
        <f>H73+H74</f>
        <v>577</v>
      </c>
    </row>
    <row r="73" spans="1:9" x14ac:dyDescent="0.2">
      <c r="A73" s="105" t="s">
        <v>150</v>
      </c>
      <c r="B73" s="100" t="s">
        <v>108</v>
      </c>
      <c r="C73" s="79" t="s">
        <v>110</v>
      </c>
      <c r="D73" s="82" t="s">
        <v>142</v>
      </c>
      <c r="E73" s="82" t="s">
        <v>148</v>
      </c>
      <c r="F73" s="79">
        <v>121</v>
      </c>
      <c r="G73" s="183">
        <v>443.2</v>
      </c>
      <c r="H73" s="183">
        <v>443.2</v>
      </c>
    </row>
    <row r="74" spans="1:9" ht="33.75" x14ac:dyDescent="0.2">
      <c r="A74" s="105" t="s">
        <v>151</v>
      </c>
      <c r="B74" s="100" t="s">
        <v>108</v>
      </c>
      <c r="C74" s="79" t="s">
        <v>110</v>
      </c>
      <c r="D74" s="82" t="s">
        <v>142</v>
      </c>
      <c r="E74" s="82" t="s">
        <v>148</v>
      </c>
      <c r="F74" s="79">
        <v>129</v>
      </c>
      <c r="G74" s="183">
        <v>133.80000000000001</v>
      </c>
      <c r="H74" s="183">
        <v>133.80000000000001</v>
      </c>
    </row>
    <row r="75" spans="1:9" ht="22.5" x14ac:dyDescent="0.2">
      <c r="A75" s="95" t="s">
        <v>132</v>
      </c>
      <c r="B75" s="103" t="s">
        <v>108</v>
      </c>
      <c r="C75" s="97" t="s">
        <v>110</v>
      </c>
      <c r="D75" s="99" t="s">
        <v>142</v>
      </c>
      <c r="E75" s="99" t="s">
        <v>158</v>
      </c>
      <c r="F75" s="97"/>
      <c r="G75" s="182">
        <f>G76+G80+G84</f>
        <v>11412.300000000001</v>
      </c>
      <c r="H75" s="182">
        <f>H76+H80+H84</f>
        <v>11412.300000000001</v>
      </c>
      <c r="I75" s="118"/>
    </row>
    <row r="76" spans="1:9" ht="33.75" x14ac:dyDescent="0.2">
      <c r="A76" s="78" t="s">
        <v>125</v>
      </c>
      <c r="B76" s="100" t="s">
        <v>108</v>
      </c>
      <c r="C76" s="79" t="s">
        <v>110</v>
      </c>
      <c r="D76" s="82" t="s">
        <v>142</v>
      </c>
      <c r="E76" s="82" t="s">
        <v>159</v>
      </c>
      <c r="F76" s="79">
        <v>100</v>
      </c>
      <c r="G76" s="183">
        <f>G77</f>
        <v>11173.300000000001</v>
      </c>
      <c r="H76" s="183">
        <f>H77</f>
        <v>11173.300000000001</v>
      </c>
    </row>
    <row r="77" spans="1:9" x14ac:dyDescent="0.2">
      <c r="A77" s="78" t="s">
        <v>127</v>
      </c>
      <c r="B77" s="100" t="s">
        <v>108</v>
      </c>
      <c r="C77" s="79" t="s">
        <v>110</v>
      </c>
      <c r="D77" s="82" t="s">
        <v>142</v>
      </c>
      <c r="E77" s="82" t="s">
        <v>159</v>
      </c>
      <c r="F77" s="79">
        <v>110</v>
      </c>
      <c r="G77" s="183">
        <f>G78+G79</f>
        <v>11173.300000000001</v>
      </c>
      <c r="H77" s="183">
        <f>H78+H79</f>
        <v>11173.300000000001</v>
      </c>
    </row>
    <row r="78" spans="1:9" x14ac:dyDescent="0.2">
      <c r="A78" s="78" t="s">
        <v>128</v>
      </c>
      <c r="B78" s="100" t="s">
        <v>108</v>
      </c>
      <c r="C78" s="79" t="s">
        <v>110</v>
      </c>
      <c r="D78" s="82" t="s">
        <v>142</v>
      </c>
      <c r="E78" s="82" t="s">
        <v>159</v>
      </c>
      <c r="F78" s="79">
        <v>111</v>
      </c>
      <c r="G78" s="183">
        <v>8581.7000000000007</v>
      </c>
      <c r="H78" s="183">
        <v>8581.7000000000007</v>
      </c>
    </row>
    <row r="79" spans="1:9" ht="22.5" x14ac:dyDescent="0.2">
      <c r="A79" s="105" t="s">
        <v>129</v>
      </c>
      <c r="B79" s="100" t="s">
        <v>108</v>
      </c>
      <c r="C79" s="79" t="s">
        <v>110</v>
      </c>
      <c r="D79" s="82" t="s">
        <v>142</v>
      </c>
      <c r="E79" s="82" t="s">
        <v>159</v>
      </c>
      <c r="F79" s="79">
        <v>119</v>
      </c>
      <c r="G79" s="183">
        <v>2591.6</v>
      </c>
      <c r="H79" s="183">
        <v>2591.6</v>
      </c>
    </row>
    <row r="80" spans="1:9" x14ac:dyDescent="0.2">
      <c r="A80" s="78" t="s">
        <v>507</v>
      </c>
      <c r="B80" s="100" t="s">
        <v>108</v>
      </c>
      <c r="C80" s="79" t="s">
        <v>110</v>
      </c>
      <c r="D80" s="82" t="s">
        <v>142</v>
      </c>
      <c r="E80" s="82" t="s">
        <v>160</v>
      </c>
      <c r="F80" s="79" t="s">
        <v>134</v>
      </c>
      <c r="G80" s="183">
        <f>SUM(G81)</f>
        <v>234.9</v>
      </c>
      <c r="H80" s="183">
        <f>SUM(H81)</f>
        <v>234.9</v>
      </c>
    </row>
    <row r="81" spans="1:10" ht="22.5" x14ac:dyDescent="0.2">
      <c r="A81" s="78" t="s">
        <v>135</v>
      </c>
      <c r="B81" s="100" t="s">
        <v>108</v>
      </c>
      <c r="C81" s="79" t="s">
        <v>110</v>
      </c>
      <c r="D81" s="82" t="s">
        <v>142</v>
      </c>
      <c r="E81" s="82" t="s">
        <v>160</v>
      </c>
      <c r="F81" s="79" t="s">
        <v>136</v>
      </c>
      <c r="G81" s="183">
        <f>G83+G82</f>
        <v>234.9</v>
      </c>
      <c r="H81" s="183">
        <f>H83+H82</f>
        <v>234.9</v>
      </c>
    </row>
    <row r="82" spans="1:10" ht="22.5" x14ac:dyDescent="0.2">
      <c r="A82" s="106" t="s">
        <v>152</v>
      </c>
      <c r="B82" s="100" t="s">
        <v>108</v>
      </c>
      <c r="C82" s="79" t="s">
        <v>110</v>
      </c>
      <c r="D82" s="82" t="s">
        <v>142</v>
      </c>
      <c r="E82" s="82" t="s">
        <v>160</v>
      </c>
      <c r="F82" s="79">
        <v>242</v>
      </c>
      <c r="G82" s="183">
        <v>95.9</v>
      </c>
      <c r="H82" s="183">
        <v>95.9</v>
      </c>
    </row>
    <row r="83" spans="1:10" x14ac:dyDescent="0.2">
      <c r="A83" s="106" t="s">
        <v>681</v>
      </c>
      <c r="B83" s="100" t="s">
        <v>108</v>
      </c>
      <c r="C83" s="79" t="s">
        <v>110</v>
      </c>
      <c r="D83" s="82" t="s">
        <v>142</v>
      </c>
      <c r="E83" s="82" t="s">
        <v>160</v>
      </c>
      <c r="F83" s="79" t="s">
        <v>138</v>
      </c>
      <c r="G83" s="183">
        <v>139</v>
      </c>
      <c r="H83" s="183">
        <v>139</v>
      </c>
    </row>
    <row r="84" spans="1:10" x14ac:dyDescent="0.2">
      <c r="A84" s="69" t="s">
        <v>153</v>
      </c>
      <c r="B84" s="100" t="s">
        <v>108</v>
      </c>
      <c r="C84" s="79" t="s">
        <v>110</v>
      </c>
      <c r="D84" s="82" t="s">
        <v>142</v>
      </c>
      <c r="E84" s="82" t="s">
        <v>160</v>
      </c>
      <c r="F84" s="67" t="s">
        <v>215</v>
      </c>
      <c r="G84" s="185">
        <f>G85</f>
        <v>4.0999999999999996</v>
      </c>
      <c r="H84" s="185">
        <f>H85</f>
        <v>4.0999999999999996</v>
      </c>
    </row>
    <row r="85" spans="1:10" x14ac:dyDescent="0.2">
      <c r="A85" s="69" t="s">
        <v>154</v>
      </c>
      <c r="B85" s="100" t="s">
        <v>108</v>
      </c>
      <c r="C85" s="79" t="s">
        <v>110</v>
      </c>
      <c r="D85" s="82" t="s">
        <v>142</v>
      </c>
      <c r="E85" s="82" t="s">
        <v>160</v>
      </c>
      <c r="F85" s="67" t="s">
        <v>155</v>
      </c>
      <c r="G85" s="185">
        <f>G86+G88+G87</f>
        <v>4.0999999999999996</v>
      </c>
      <c r="H85" s="185">
        <f>H86+H88+H87</f>
        <v>4.0999999999999996</v>
      </c>
    </row>
    <row r="86" spans="1:10" x14ac:dyDescent="0.2">
      <c r="A86" s="73" t="s">
        <v>156</v>
      </c>
      <c r="B86" s="100" t="s">
        <v>108</v>
      </c>
      <c r="C86" s="79" t="s">
        <v>110</v>
      </c>
      <c r="D86" s="82" t="s">
        <v>142</v>
      </c>
      <c r="E86" s="82" t="s">
        <v>160</v>
      </c>
      <c r="F86" s="67" t="s">
        <v>157</v>
      </c>
      <c r="G86" s="185">
        <v>0</v>
      </c>
      <c r="H86" s="185">
        <v>0</v>
      </c>
    </row>
    <row r="87" spans="1:10" x14ac:dyDescent="0.2">
      <c r="A87" s="69" t="s">
        <v>216</v>
      </c>
      <c r="B87" s="100" t="s">
        <v>108</v>
      </c>
      <c r="C87" s="79" t="s">
        <v>110</v>
      </c>
      <c r="D87" s="82" t="s">
        <v>142</v>
      </c>
      <c r="E87" s="82" t="s">
        <v>160</v>
      </c>
      <c r="F87" s="67">
        <v>852</v>
      </c>
      <c r="G87" s="185">
        <v>0</v>
      </c>
      <c r="H87" s="185">
        <v>0</v>
      </c>
    </row>
    <row r="88" spans="1:10" x14ac:dyDescent="0.2">
      <c r="A88" s="69" t="s">
        <v>469</v>
      </c>
      <c r="B88" s="100" t="s">
        <v>108</v>
      </c>
      <c r="C88" s="79" t="s">
        <v>110</v>
      </c>
      <c r="D88" s="82" t="s">
        <v>142</v>
      </c>
      <c r="E88" s="82" t="s">
        <v>160</v>
      </c>
      <c r="F88" s="67">
        <v>853</v>
      </c>
      <c r="G88" s="185">
        <v>4.0999999999999996</v>
      </c>
      <c r="H88" s="185">
        <v>4.0999999999999996</v>
      </c>
    </row>
    <row r="89" spans="1:10" x14ac:dyDescent="0.2">
      <c r="A89" s="93" t="s">
        <v>419</v>
      </c>
      <c r="B89" s="101" t="s">
        <v>108</v>
      </c>
      <c r="C89" s="92">
        <v>12</v>
      </c>
      <c r="D89" s="94"/>
      <c r="E89" s="94"/>
      <c r="F89" s="92"/>
      <c r="G89" s="193">
        <f t="shared" ref="G89:H92" si="5">G90</f>
        <v>100</v>
      </c>
      <c r="H89" s="193">
        <f t="shared" si="5"/>
        <v>100</v>
      </c>
      <c r="J89" s="118"/>
    </row>
    <row r="90" spans="1:10" x14ac:dyDescent="0.2">
      <c r="A90" s="93" t="s">
        <v>420</v>
      </c>
      <c r="B90" s="101" t="s">
        <v>108</v>
      </c>
      <c r="C90" s="92">
        <v>12</v>
      </c>
      <c r="D90" s="94" t="s">
        <v>233</v>
      </c>
      <c r="E90" s="94"/>
      <c r="F90" s="92"/>
      <c r="G90" s="193">
        <f t="shared" si="5"/>
        <v>100</v>
      </c>
      <c r="H90" s="193">
        <f t="shared" si="5"/>
        <v>100</v>
      </c>
    </row>
    <row r="91" spans="1:10" s="287" customFormat="1" x14ac:dyDescent="0.2">
      <c r="A91" s="95" t="s">
        <v>766</v>
      </c>
      <c r="B91" s="103" t="s">
        <v>108</v>
      </c>
      <c r="C91" s="97">
        <v>12</v>
      </c>
      <c r="D91" s="99" t="s">
        <v>233</v>
      </c>
      <c r="E91" s="99" t="s">
        <v>774</v>
      </c>
      <c r="F91" s="97"/>
      <c r="G91" s="195">
        <f>G92+G95</f>
        <v>100</v>
      </c>
      <c r="H91" s="195">
        <f>H92+H95</f>
        <v>100</v>
      </c>
      <c r="I91" s="286"/>
      <c r="J91" s="286"/>
    </row>
    <row r="92" spans="1:10" x14ac:dyDescent="0.2">
      <c r="A92" s="78" t="s">
        <v>507</v>
      </c>
      <c r="B92" s="100" t="s">
        <v>108</v>
      </c>
      <c r="C92" s="79">
        <v>12</v>
      </c>
      <c r="D92" s="82" t="s">
        <v>233</v>
      </c>
      <c r="E92" s="99" t="s">
        <v>774</v>
      </c>
      <c r="F92" s="79">
        <v>200</v>
      </c>
      <c r="G92" s="194">
        <f t="shared" si="5"/>
        <v>66</v>
      </c>
      <c r="H92" s="194">
        <f t="shared" si="5"/>
        <v>66</v>
      </c>
    </row>
    <row r="93" spans="1:10" ht="22.5" x14ac:dyDescent="0.2">
      <c r="A93" s="78" t="s">
        <v>135</v>
      </c>
      <c r="B93" s="100" t="s">
        <v>108</v>
      </c>
      <c r="C93" s="79">
        <v>12</v>
      </c>
      <c r="D93" s="82" t="s">
        <v>233</v>
      </c>
      <c r="E93" s="99" t="s">
        <v>774</v>
      </c>
      <c r="F93" s="79">
        <v>240</v>
      </c>
      <c r="G93" s="194">
        <f>G94</f>
        <v>66</v>
      </c>
      <c r="H93" s="194">
        <f>H94</f>
        <v>66</v>
      </c>
    </row>
    <row r="94" spans="1:10" x14ac:dyDescent="0.2">
      <c r="A94" s="106" t="s">
        <v>681</v>
      </c>
      <c r="B94" s="100" t="s">
        <v>108</v>
      </c>
      <c r="C94" s="79">
        <v>12</v>
      </c>
      <c r="D94" s="82" t="s">
        <v>233</v>
      </c>
      <c r="E94" s="99" t="s">
        <v>774</v>
      </c>
      <c r="F94" s="79">
        <v>244</v>
      </c>
      <c r="G94" s="194">
        <v>66</v>
      </c>
      <c r="H94" s="194">
        <v>66</v>
      </c>
    </row>
    <row r="95" spans="1:10" x14ac:dyDescent="0.2">
      <c r="A95" s="78" t="s">
        <v>507</v>
      </c>
      <c r="B95" s="100" t="s">
        <v>108</v>
      </c>
      <c r="C95" s="79">
        <v>12</v>
      </c>
      <c r="D95" s="82" t="s">
        <v>233</v>
      </c>
      <c r="E95" s="99" t="s">
        <v>775</v>
      </c>
      <c r="F95" s="79" t="s">
        <v>134</v>
      </c>
      <c r="G95" s="183">
        <f>SUM(G96)</f>
        <v>34</v>
      </c>
      <c r="H95" s="183">
        <f>SUM(H96)</f>
        <v>34</v>
      </c>
    </row>
    <row r="96" spans="1:10" ht="22.5" x14ac:dyDescent="0.2">
      <c r="A96" s="78" t="s">
        <v>135</v>
      </c>
      <c r="B96" s="100" t="s">
        <v>108</v>
      </c>
      <c r="C96" s="79">
        <v>12</v>
      </c>
      <c r="D96" s="82" t="s">
        <v>233</v>
      </c>
      <c r="E96" s="99" t="s">
        <v>775</v>
      </c>
      <c r="F96" s="79" t="s">
        <v>136</v>
      </c>
      <c r="G96" s="183">
        <f>G98+G97</f>
        <v>34</v>
      </c>
      <c r="H96" s="183">
        <f>H98+H97</f>
        <v>34</v>
      </c>
    </row>
    <row r="97" spans="1:10" ht="22.5" x14ac:dyDescent="0.2">
      <c r="A97" s="106" t="s">
        <v>152</v>
      </c>
      <c r="B97" s="100" t="s">
        <v>108</v>
      </c>
      <c r="C97" s="79">
        <v>12</v>
      </c>
      <c r="D97" s="82" t="s">
        <v>233</v>
      </c>
      <c r="E97" s="99" t="s">
        <v>775</v>
      </c>
      <c r="F97" s="79">
        <v>242</v>
      </c>
      <c r="G97" s="183">
        <v>24</v>
      </c>
      <c r="H97" s="183">
        <v>24</v>
      </c>
    </row>
    <row r="98" spans="1:10" x14ac:dyDescent="0.2">
      <c r="A98" s="106" t="s">
        <v>681</v>
      </c>
      <c r="B98" s="100" t="s">
        <v>108</v>
      </c>
      <c r="C98" s="79">
        <v>12</v>
      </c>
      <c r="D98" s="82" t="s">
        <v>233</v>
      </c>
      <c r="E98" s="99" t="s">
        <v>775</v>
      </c>
      <c r="F98" s="79" t="s">
        <v>138</v>
      </c>
      <c r="G98" s="183">
        <v>10</v>
      </c>
      <c r="H98" s="183">
        <v>10</v>
      </c>
    </row>
    <row r="99" spans="1:10" ht="21" x14ac:dyDescent="0.2">
      <c r="A99" s="93" t="s">
        <v>161</v>
      </c>
      <c r="B99" s="94" t="s">
        <v>162</v>
      </c>
      <c r="C99" s="92" t="s">
        <v>163</v>
      </c>
      <c r="D99" s="94" t="s">
        <v>163</v>
      </c>
      <c r="E99" s="94" t="s">
        <v>164</v>
      </c>
      <c r="F99" s="92" t="s">
        <v>165</v>
      </c>
      <c r="G99" s="181">
        <f>G100</f>
        <v>73255.799999999988</v>
      </c>
      <c r="H99" s="181">
        <f>H100</f>
        <v>74079.5</v>
      </c>
    </row>
    <row r="100" spans="1:10" x14ac:dyDescent="0.2">
      <c r="A100" s="61" t="s">
        <v>166</v>
      </c>
      <c r="B100" s="89" t="s">
        <v>162</v>
      </c>
      <c r="C100" s="91" t="s">
        <v>167</v>
      </c>
      <c r="D100" s="89" t="s">
        <v>163</v>
      </c>
      <c r="E100" s="89" t="s">
        <v>164</v>
      </c>
      <c r="F100" s="91" t="s">
        <v>165</v>
      </c>
      <c r="G100" s="180">
        <f>G101+G153+G164</f>
        <v>73255.799999999988</v>
      </c>
      <c r="H100" s="180">
        <f>H101+H153+H164</f>
        <v>74079.5</v>
      </c>
    </row>
    <row r="101" spans="1:10" x14ac:dyDescent="0.2">
      <c r="A101" s="61" t="s">
        <v>168</v>
      </c>
      <c r="B101" s="89" t="s">
        <v>162</v>
      </c>
      <c r="C101" s="91" t="s">
        <v>167</v>
      </c>
      <c r="D101" s="89" t="s">
        <v>169</v>
      </c>
      <c r="E101" s="89"/>
      <c r="F101" s="91"/>
      <c r="G101" s="180">
        <f>G102+G149</f>
        <v>28335.399999999998</v>
      </c>
      <c r="H101" s="180">
        <f>H102+H149</f>
        <v>28670.1</v>
      </c>
      <c r="I101" s="118"/>
    </row>
    <row r="102" spans="1:10" ht="21" x14ac:dyDescent="0.2">
      <c r="A102" s="61" t="s">
        <v>716</v>
      </c>
      <c r="B102" s="89" t="s">
        <v>162</v>
      </c>
      <c r="C102" s="91">
        <v>10</v>
      </c>
      <c r="D102" s="89" t="s">
        <v>169</v>
      </c>
      <c r="E102" s="89" t="s">
        <v>170</v>
      </c>
      <c r="F102" s="91"/>
      <c r="G102" s="180">
        <f>G103+G127</f>
        <v>27999.1</v>
      </c>
      <c r="H102" s="180">
        <f>H103+H127</f>
        <v>28329.899999999998</v>
      </c>
    </row>
    <row r="103" spans="1:10" ht="22.5" x14ac:dyDescent="0.2">
      <c r="A103" s="65" t="s">
        <v>171</v>
      </c>
      <c r="B103" s="71" t="s">
        <v>162</v>
      </c>
      <c r="C103" s="71" t="s">
        <v>167</v>
      </c>
      <c r="D103" s="71" t="s">
        <v>169</v>
      </c>
      <c r="E103" s="71" t="s">
        <v>172</v>
      </c>
      <c r="F103" s="74"/>
      <c r="G103" s="184">
        <f>G104+G109+G117+G122</f>
        <v>18298.399999999998</v>
      </c>
      <c r="H103" s="184">
        <f>H104+H109+H117+H122</f>
        <v>18514.899999999998</v>
      </c>
    </row>
    <row r="104" spans="1:10" s="75" customFormat="1" ht="22.5" x14ac:dyDescent="0.2">
      <c r="A104" s="65" t="s">
        <v>173</v>
      </c>
      <c r="B104" s="71" t="s">
        <v>162</v>
      </c>
      <c r="C104" s="71" t="s">
        <v>167</v>
      </c>
      <c r="D104" s="71" t="s">
        <v>169</v>
      </c>
      <c r="E104" s="71" t="s">
        <v>174</v>
      </c>
      <c r="F104" s="74"/>
      <c r="G104" s="184">
        <f>G105</f>
        <v>7150.8</v>
      </c>
      <c r="H104" s="184">
        <f>H105</f>
        <v>7235</v>
      </c>
      <c r="I104" s="120"/>
      <c r="J104" s="120"/>
    </row>
    <row r="105" spans="1:10" s="75" customFormat="1" ht="11.25" x14ac:dyDescent="0.2">
      <c r="A105" s="73" t="s">
        <v>175</v>
      </c>
      <c r="B105" s="71" t="s">
        <v>162</v>
      </c>
      <c r="C105" s="71" t="s">
        <v>167</v>
      </c>
      <c r="D105" s="71" t="s">
        <v>169</v>
      </c>
      <c r="E105" s="71" t="s">
        <v>176</v>
      </c>
      <c r="F105" s="74"/>
      <c r="G105" s="184">
        <f>G106</f>
        <v>7150.8</v>
      </c>
      <c r="H105" s="184">
        <f>H106</f>
        <v>7235</v>
      </c>
      <c r="I105" s="120"/>
      <c r="J105" s="120"/>
    </row>
    <row r="106" spans="1:10" s="75" customFormat="1" ht="11.25" x14ac:dyDescent="0.2">
      <c r="A106" s="73" t="s">
        <v>177</v>
      </c>
      <c r="B106" s="71" t="s">
        <v>162</v>
      </c>
      <c r="C106" s="71" t="s">
        <v>167</v>
      </c>
      <c r="D106" s="71" t="s">
        <v>169</v>
      </c>
      <c r="E106" s="71" t="s">
        <v>176</v>
      </c>
      <c r="F106" s="71" t="s">
        <v>178</v>
      </c>
      <c r="G106" s="184">
        <f>G108</f>
        <v>7150.8</v>
      </c>
      <c r="H106" s="184">
        <f>H108</f>
        <v>7235</v>
      </c>
      <c r="I106" s="120"/>
      <c r="J106" s="120"/>
    </row>
    <row r="107" spans="1:10" s="75" customFormat="1" ht="11.25" x14ac:dyDescent="0.2">
      <c r="A107" s="73" t="s">
        <v>179</v>
      </c>
      <c r="B107" s="71" t="s">
        <v>162</v>
      </c>
      <c r="C107" s="71" t="s">
        <v>167</v>
      </c>
      <c r="D107" s="71" t="s">
        <v>169</v>
      </c>
      <c r="E107" s="71" t="s">
        <v>176</v>
      </c>
      <c r="F107" s="74">
        <v>310</v>
      </c>
      <c r="G107" s="184">
        <f>G108</f>
        <v>7150.8</v>
      </c>
      <c r="H107" s="184">
        <f>H108</f>
        <v>7235</v>
      </c>
      <c r="I107" s="120"/>
      <c r="J107" s="120"/>
    </row>
    <row r="108" spans="1:10" s="75" customFormat="1" ht="32.25" customHeight="1" x14ac:dyDescent="0.2">
      <c r="A108" s="69" t="s">
        <v>474</v>
      </c>
      <c r="B108" s="71" t="s">
        <v>162</v>
      </c>
      <c r="C108" s="71" t="s">
        <v>167</v>
      </c>
      <c r="D108" s="71" t="s">
        <v>169</v>
      </c>
      <c r="E108" s="71" t="s">
        <v>176</v>
      </c>
      <c r="F108" s="74">
        <v>313</v>
      </c>
      <c r="G108" s="184">
        <v>7150.8</v>
      </c>
      <c r="H108" s="184">
        <v>7235</v>
      </c>
      <c r="I108" s="120"/>
      <c r="J108" s="120"/>
    </row>
    <row r="109" spans="1:10" s="75" customFormat="1" ht="22.5" x14ac:dyDescent="0.2">
      <c r="A109" s="65" t="s">
        <v>184</v>
      </c>
      <c r="B109" s="66" t="s">
        <v>162</v>
      </c>
      <c r="C109" s="67">
        <v>10</v>
      </c>
      <c r="D109" s="66" t="s">
        <v>169</v>
      </c>
      <c r="E109" s="66" t="s">
        <v>185</v>
      </c>
      <c r="F109" s="67" t="s">
        <v>165</v>
      </c>
      <c r="G109" s="185">
        <f>G110</f>
        <v>10708.7</v>
      </c>
      <c r="H109" s="185">
        <f>H110</f>
        <v>10835.8</v>
      </c>
      <c r="I109" s="120"/>
      <c r="J109" s="120"/>
    </row>
    <row r="110" spans="1:10" s="75" customFormat="1" ht="22.5" x14ac:dyDescent="0.2">
      <c r="A110" s="65" t="s">
        <v>71</v>
      </c>
      <c r="B110" s="66" t="s">
        <v>162</v>
      </c>
      <c r="C110" s="67" t="s">
        <v>167</v>
      </c>
      <c r="D110" s="66" t="s">
        <v>169</v>
      </c>
      <c r="E110" s="66" t="s">
        <v>186</v>
      </c>
      <c r="F110" s="67"/>
      <c r="G110" s="185">
        <f>G111+G114</f>
        <v>10708.7</v>
      </c>
      <c r="H110" s="185">
        <f>H111+H114</f>
        <v>10835.8</v>
      </c>
      <c r="I110" s="120"/>
      <c r="J110" s="120"/>
    </row>
    <row r="111" spans="1:10" x14ac:dyDescent="0.2">
      <c r="A111" s="78" t="s">
        <v>507</v>
      </c>
      <c r="B111" s="66" t="s">
        <v>162</v>
      </c>
      <c r="C111" s="67" t="s">
        <v>167</v>
      </c>
      <c r="D111" s="66" t="s">
        <v>169</v>
      </c>
      <c r="E111" s="66" t="s">
        <v>186</v>
      </c>
      <c r="F111" s="67" t="s">
        <v>134</v>
      </c>
      <c r="G111" s="185">
        <f>SUM(G112)</f>
        <v>0</v>
      </c>
      <c r="H111" s="185">
        <f>SUM(H112)</f>
        <v>1</v>
      </c>
    </row>
    <row r="112" spans="1:10" s="75" customFormat="1" ht="22.5" x14ac:dyDescent="0.2">
      <c r="A112" s="78" t="s">
        <v>135</v>
      </c>
      <c r="B112" s="66" t="s">
        <v>162</v>
      </c>
      <c r="C112" s="67" t="s">
        <v>167</v>
      </c>
      <c r="D112" s="66" t="s">
        <v>169</v>
      </c>
      <c r="E112" s="66" t="s">
        <v>186</v>
      </c>
      <c r="F112" s="67" t="s">
        <v>136</v>
      </c>
      <c r="G112" s="185">
        <f>G113</f>
        <v>0</v>
      </c>
      <c r="H112" s="185">
        <f>H113</f>
        <v>1</v>
      </c>
      <c r="I112" s="120"/>
      <c r="J112" s="120"/>
    </row>
    <row r="113" spans="1:10" s="75" customFormat="1" ht="11.25" x14ac:dyDescent="0.2">
      <c r="A113" s="106" t="s">
        <v>681</v>
      </c>
      <c r="B113" s="66" t="s">
        <v>162</v>
      </c>
      <c r="C113" s="67" t="s">
        <v>167</v>
      </c>
      <c r="D113" s="66" t="s">
        <v>169</v>
      </c>
      <c r="E113" s="66" t="s">
        <v>186</v>
      </c>
      <c r="F113" s="67" t="s">
        <v>138</v>
      </c>
      <c r="G113" s="185">
        <v>0</v>
      </c>
      <c r="H113" s="185">
        <v>1</v>
      </c>
      <c r="I113" s="120"/>
      <c r="J113" s="120"/>
    </row>
    <row r="114" spans="1:10" s="75" customFormat="1" ht="11.25" x14ac:dyDescent="0.2">
      <c r="A114" s="73" t="s">
        <v>177</v>
      </c>
      <c r="B114" s="66" t="s">
        <v>162</v>
      </c>
      <c r="C114" s="67" t="s">
        <v>167</v>
      </c>
      <c r="D114" s="66" t="s">
        <v>169</v>
      </c>
      <c r="E114" s="66" t="s">
        <v>186</v>
      </c>
      <c r="F114" s="67">
        <v>300</v>
      </c>
      <c r="G114" s="185">
        <f>G115</f>
        <v>10708.7</v>
      </c>
      <c r="H114" s="185">
        <f>H115</f>
        <v>10834.8</v>
      </c>
      <c r="I114" s="120"/>
      <c r="J114" s="120"/>
    </row>
    <row r="115" spans="1:10" x14ac:dyDescent="0.2">
      <c r="A115" s="73" t="s">
        <v>179</v>
      </c>
      <c r="B115" s="66" t="s">
        <v>162</v>
      </c>
      <c r="C115" s="67" t="s">
        <v>167</v>
      </c>
      <c r="D115" s="66" t="s">
        <v>169</v>
      </c>
      <c r="E115" s="66" t="s">
        <v>186</v>
      </c>
      <c r="F115" s="67">
        <v>310</v>
      </c>
      <c r="G115" s="185">
        <f>G116</f>
        <v>10708.7</v>
      </c>
      <c r="H115" s="185">
        <f>H116</f>
        <v>10834.8</v>
      </c>
    </row>
    <row r="116" spans="1:10" ht="22.5" x14ac:dyDescent="0.2">
      <c r="A116" s="69" t="s">
        <v>180</v>
      </c>
      <c r="B116" s="66" t="s">
        <v>162</v>
      </c>
      <c r="C116" s="67">
        <v>10</v>
      </c>
      <c r="D116" s="66" t="s">
        <v>169</v>
      </c>
      <c r="E116" s="66" t="s">
        <v>186</v>
      </c>
      <c r="F116" s="67">
        <v>313</v>
      </c>
      <c r="G116" s="185">
        <v>10708.7</v>
      </c>
      <c r="H116" s="185">
        <v>10834.8</v>
      </c>
    </row>
    <row r="117" spans="1:10" ht="22.5" x14ac:dyDescent="0.2">
      <c r="A117" s="73" t="s">
        <v>187</v>
      </c>
      <c r="B117" s="71" t="s">
        <v>162</v>
      </c>
      <c r="C117" s="71" t="s">
        <v>167</v>
      </c>
      <c r="D117" s="71" t="s">
        <v>169</v>
      </c>
      <c r="E117" s="71" t="s">
        <v>188</v>
      </c>
      <c r="F117" s="71"/>
      <c r="G117" s="184">
        <f>G119</f>
        <v>349.3</v>
      </c>
      <c r="H117" s="184">
        <f>H119</f>
        <v>353.5</v>
      </c>
    </row>
    <row r="118" spans="1:10" ht="22.5" x14ac:dyDescent="0.2">
      <c r="A118" s="73" t="s">
        <v>518</v>
      </c>
      <c r="B118" s="71" t="s">
        <v>162</v>
      </c>
      <c r="C118" s="71" t="s">
        <v>167</v>
      </c>
      <c r="D118" s="71" t="s">
        <v>169</v>
      </c>
      <c r="E118" s="71" t="s">
        <v>189</v>
      </c>
      <c r="F118" s="71"/>
      <c r="G118" s="184">
        <f t="shared" ref="G118:H120" si="6">G119</f>
        <v>349.3</v>
      </c>
      <c r="H118" s="184">
        <f t="shared" si="6"/>
        <v>353.5</v>
      </c>
    </row>
    <row r="119" spans="1:10" x14ac:dyDescent="0.2">
      <c r="A119" s="73" t="s">
        <v>177</v>
      </c>
      <c r="B119" s="71" t="s">
        <v>162</v>
      </c>
      <c r="C119" s="71" t="s">
        <v>167</v>
      </c>
      <c r="D119" s="71" t="s">
        <v>169</v>
      </c>
      <c r="E119" s="71" t="s">
        <v>189</v>
      </c>
      <c r="F119" s="71" t="s">
        <v>178</v>
      </c>
      <c r="G119" s="184">
        <f t="shared" si="6"/>
        <v>349.3</v>
      </c>
      <c r="H119" s="184">
        <f t="shared" si="6"/>
        <v>353.5</v>
      </c>
    </row>
    <row r="120" spans="1:10" x14ac:dyDescent="0.2">
      <c r="A120" s="73" t="s">
        <v>179</v>
      </c>
      <c r="B120" s="71" t="s">
        <v>162</v>
      </c>
      <c r="C120" s="71" t="s">
        <v>167</v>
      </c>
      <c r="D120" s="71" t="s">
        <v>169</v>
      </c>
      <c r="E120" s="71" t="s">
        <v>189</v>
      </c>
      <c r="F120" s="74">
        <v>310</v>
      </c>
      <c r="G120" s="184">
        <f t="shared" si="6"/>
        <v>349.3</v>
      </c>
      <c r="H120" s="184">
        <f t="shared" si="6"/>
        <v>353.5</v>
      </c>
    </row>
    <row r="121" spans="1:10" ht="22.5" x14ac:dyDescent="0.2">
      <c r="A121" s="69" t="s">
        <v>180</v>
      </c>
      <c r="B121" s="71" t="s">
        <v>162</v>
      </c>
      <c r="C121" s="71" t="s">
        <v>167</v>
      </c>
      <c r="D121" s="71" t="s">
        <v>169</v>
      </c>
      <c r="E121" s="71" t="s">
        <v>189</v>
      </c>
      <c r="F121" s="74">
        <v>313</v>
      </c>
      <c r="G121" s="184">
        <v>349.3</v>
      </c>
      <c r="H121" s="184">
        <v>353.5</v>
      </c>
    </row>
    <row r="122" spans="1:10" ht="22.5" x14ac:dyDescent="0.2">
      <c r="A122" s="69" t="s">
        <v>772</v>
      </c>
      <c r="B122" s="71" t="s">
        <v>162</v>
      </c>
      <c r="C122" s="71" t="s">
        <v>167</v>
      </c>
      <c r="D122" s="71" t="s">
        <v>169</v>
      </c>
      <c r="E122" s="66" t="s">
        <v>763</v>
      </c>
      <c r="F122" s="74"/>
      <c r="G122" s="184">
        <f>G123</f>
        <v>89.6</v>
      </c>
      <c r="H122" s="184">
        <f>H123</f>
        <v>90.6</v>
      </c>
    </row>
    <row r="123" spans="1:10" ht="22.5" x14ac:dyDescent="0.2">
      <c r="A123" s="69" t="s">
        <v>756</v>
      </c>
      <c r="B123" s="71" t="s">
        <v>162</v>
      </c>
      <c r="C123" s="71" t="s">
        <v>167</v>
      </c>
      <c r="D123" s="71" t="s">
        <v>169</v>
      </c>
      <c r="E123" s="66" t="s">
        <v>771</v>
      </c>
      <c r="F123" s="74"/>
      <c r="G123" s="184">
        <f>G124</f>
        <v>89.6</v>
      </c>
      <c r="H123" s="184">
        <f>H124</f>
        <v>90.6</v>
      </c>
    </row>
    <row r="124" spans="1:10" s="75" customFormat="1" ht="11.25" x14ac:dyDescent="0.2">
      <c r="A124" s="73" t="s">
        <v>177</v>
      </c>
      <c r="B124" s="71" t="s">
        <v>162</v>
      </c>
      <c r="C124" s="71" t="s">
        <v>167</v>
      </c>
      <c r="D124" s="71" t="s">
        <v>169</v>
      </c>
      <c r="E124" s="66" t="s">
        <v>771</v>
      </c>
      <c r="F124" s="71" t="s">
        <v>178</v>
      </c>
      <c r="G124" s="184">
        <f>G126</f>
        <v>89.6</v>
      </c>
      <c r="H124" s="184">
        <f>H126</f>
        <v>90.6</v>
      </c>
      <c r="I124" s="120"/>
      <c r="J124" s="120"/>
    </row>
    <row r="125" spans="1:10" s="75" customFormat="1" ht="11.25" x14ac:dyDescent="0.2">
      <c r="A125" s="73" t="s">
        <v>179</v>
      </c>
      <c r="B125" s="71" t="s">
        <v>162</v>
      </c>
      <c r="C125" s="71" t="s">
        <v>167</v>
      </c>
      <c r="D125" s="71" t="s">
        <v>169</v>
      </c>
      <c r="E125" s="66" t="s">
        <v>771</v>
      </c>
      <c r="F125" s="74">
        <v>310</v>
      </c>
      <c r="G125" s="184">
        <f>G126</f>
        <v>89.6</v>
      </c>
      <c r="H125" s="184">
        <f>H126</f>
        <v>90.6</v>
      </c>
      <c r="I125" s="120"/>
      <c r="J125" s="120"/>
    </row>
    <row r="126" spans="1:10" ht="22.5" x14ac:dyDescent="0.2">
      <c r="A126" s="69" t="s">
        <v>180</v>
      </c>
      <c r="B126" s="71" t="s">
        <v>162</v>
      </c>
      <c r="C126" s="71" t="s">
        <v>167</v>
      </c>
      <c r="D126" s="71" t="s">
        <v>169</v>
      </c>
      <c r="E126" s="66" t="s">
        <v>771</v>
      </c>
      <c r="F126" s="74">
        <v>313</v>
      </c>
      <c r="G126" s="184">
        <v>89.6</v>
      </c>
      <c r="H126" s="184">
        <v>90.6</v>
      </c>
    </row>
    <row r="127" spans="1:10" ht="22.5" x14ac:dyDescent="0.2">
      <c r="A127" s="78" t="s">
        <v>190</v>
      </c>
      <c r="B127" s="66" t="s">
        <v>162</v>
      </c>
      <c r="C127" s="67">
        <v>10</v>
      </c>
      <c r="D127" s="66" t="s">
        <v>169</v>
      </c>
      <c r="E127" s="66" t="s">
        <v>191</v>
      </c>
      <c r="F127" s="67"/>
      <c r="G127" s="185">
        <f>G128+G136+G141</f>
        <v>9700.7000000000007</v>
      </c>
      <c r="H127" s="185">
        <f>H128+H136+H141</f>
        <v>9815</v>
      </c>
    </row>
    <row r="128" spans="1:10" s="75" customFormat="1" ht="22.5" x14ac:dyDescent="0.2">
      <c r="A128" s="73" t="s">
        <v>192</v>
      </c>
      <c r="B128" s="71" t="s">
        <v>162</v>
      </c>
      <c r="C128" s="71" t="s">
        <v>167</v>
      </c>
      <c r="D128" s="71" t="s">
        <v>169</v>
      </c>
      <c r="E128" s="71" t="s">
        <v>193</v>
      </c>
      <c r="F128" s="71"/>
      <c r="G128" s="184">
        <f>G129</f>
        <v>4819.3999999999996</v>
      </c>
      <c r="H128" s="184">
        <f>H129</f>
        <v>4876.2</v>
      </c>
      <c r="I128" s="120"/>
      <c r="J128" s="120"/>
    </row>
    <row r="129" spans="1:10" s="75" customFormat="1" ht="22.5" x14ac:dyDescent="0.2">
      <c r="A129" s="73" t="s">
        <v>76</v>
      </c>
      <c r="B129" s="71" t="s">
        <v>162</v>
      </c>
      <c r="C129" s="71" t="s">
        <v>167</v>
      </c>
      <c r="D129" s="71" t="s">
        <v>169</v>
      </c>
      <c r="E129" s="71" t="s">
        <v>194</v>
      </c>
      <c r="F129" s="71"/>
      <c r="G129" s="184">
        <f>G130+G133</f>
        <v>4819.3999999999996</v>
      </c>
      <c r="H129" s="184">
        <f>H130+H133</f>
        <v>4876.2</v>
      </c>
      <c r="I129" s="120"/>
      <c r="J129" s="120"/>
    </row>
    <row r="130" spans="1:10" s="75" customFormat="1" ht="11.25" x14ac:dyDescent="0.2">
      <c r="A130" s="78" t="s">
        <v>507</v>
      </c>
      <c r="B130" s="66" t="s">
        <v>162</v>
      </c>
      <c r="C130" s="67" t="s">
        <v>167</v>
      </c>
      <c r="D130" s="66" t="s">
        <v>169</v>
      </c>
      <c r="E130" s="71" t="s">
        <v>194</v>
      </c>
      <c r="F130" s="67" t="s">
        <v>134</v>
      </c>
      <c r="G130" s="185">
        <f>SUM(G131)</f>
        <v>102</v>
      </c>
      <c r="H130" s="185">
        <f>SUM(H131)</f>
        <v>102</v>
      </c>
      <c r="I130" s="120"/>
      <c r="J130" s="120"/>
    </row>
    <row r="131" spans="1:10" s="75" customFormat="1" ht="22.5" x14ac:dyDescent="0.2">
      <c r="A131" s="78" t="s">
        <v>135</v>
      </c>
      <c r="B131" s="66" t="s">
        <v>162</v>
      </c>
      <c r="C131" s="67" t="s">
        <v>167</v>
      </c>
      <c r="D131" s="66" t="s">
        <v>169</v>
      </c>
      <c r="E131" s="71" t="s">
        <v>194</v>
      </c>
      <c r="F131" s="67" t="s">
        <v>136</v>
      </c>
      <c r="G131" s="185">
        <f>G132</f>
        <v>102</v>
      </c>
      <c r="H131" s="185">
        <f>H132</f>
        <v>102</v>
      </c>
      <c r="I131" s="120"/>
      <c r="J131" s="120"/>
    </row>
    <row r="132" spans="1:10" s="75" customFormat="1" ht="11.25" x14ac:dyDescent="0.2">
      <c r="A132" s="106" t="s">
        <v>681</v>
      </c>
      <c r="B132" s="66" t="s">
        <v>162</v>
      </c>
      <c r="C132" s="67" t="s">
        <v>167</v>
      </c>
      <c r="D132" s="66" t="s">
        <v>169</v>
      </c>
      <c r="E132" s="71" t="s">
        <v>194</v>
      </c>
      <c r="F132" s="67" t="s">
        <v>138</v>
      </c>
      <c r="G132" s="185">
        <v>102</v>
      </c>
      <c r="H132" s="185">
        <v>102</v>
      </c>
      <c r="I132" s="120"/>
      <c r="J132" s="120"/>
    </row>
    <row r="133" spans="1:10" x14ac:dyDescent="0.2">
      <c r="A133" s="73" t="s">
        <v>177</v>
      </c>
      <c r="B133" s="71" t="s">
        <v>162</v>
      </c>
      <c r="C133" s="71" t="s">
        <v>167</v>
      </c>
      <c r="D133" s="71" t="s">
        <v>169</v>
      </c>
      <c r="E133" s="71" t="s">
        <v>194</v>
      </c>
      <c r="F133" s="71" t="s">
        <v>178</v>
      </c>
      <c r="G133" s="184">
        <f>G134</f>
        <v>4717.3999999999996</v>
      </c>
      <c r="H133" s="184">
        <f>H134</f>
        <v>4774.2</v>
      </c>
    </row>
    <row r="134" spans="1:10" s="75" customFormat="1" ht="11.25" x14ac:dyDescent="0.2">
      <c r="A134" s="73" t="s">
        <v>179</v>
      </c>
      <c r="B134" s="71" t="s">
        <v>162</v>
      </c>
      <c r="C134" s="71" t="s">
        <v>167</v>
      </c>
      <c r="D134" s="71" t="s">
        <v>169</v>
      </c>
      <c r="E134" s="71" t="s">
        <v>194</v>
      </c>
      <c r="F134" s="74">
        <v>310</v>
      </c>
      <c r="G134" s="184">
        <f>G135</f>
        <v>4717.3999999999996</v>
      </c>
      <c r="H134" s="184">
        <f>H135</f>
        <v>4774.2</v>
      </c>
      <c r="I134" s="120"/>
      <c r="J134" s="120"/>
    </row>
    <row r="135" spans="1:10" s="75" customFormat="1" ht="22.5" x14ac:dyDescent="0.2">
      <c r="A135" s="69" t="s">
        <v>180</v>
      </c>
      <c r="B135" s="71" t="s">
        <v>162</v>
      </c>
      <c r="C135" s="71" t="s">
        <v>167</v>
      </c>
      <c r="D135" s="71" t="s">
        <v>169</v>
      </c>
      <c r="E135" s="71" t="s">
        <v>194</v>
      </c>
      <c r="F135" s="74">
        <v>313</v>
      </c>
      <c r="G135" s="184">
        <v>4717.3999999999996</v>
      </c>
      <c r="H135" s="184">
        <v>4774.2</v>
      </c>
      <c r="I135" s="120"/>
      <c r="J135" s="120"/>
    </row>
    <row r="136" spans="1:10" ht="33.75" x14ac:dyDescent="0.2">
      <c r="A136" s="73" t="s">
        <v>195</v>
      </c>
      <c r="B136" s="71" t="s">
        <v>162</v>
      </c>
      <c r="C136" s="71" t="s">
        <v>167</v>
      </c>
      <c r="D136" s="71" t="s">
        <v>169</v>
      </c>
      <c r="E136" s="71" t="s">
        <v>196</v>
      </c>
      <c r="F136" s="71"/>
      <c r="G136" s="184">
        <f t="shared" ref="G136:H139" si="7">G137</f>
        <v>32.799999999999997</v>
      </c>
      <c r="H136" s="184">
        <f t="shared" si="7"/>
        <v>33.200000000000003</v>
      </c>
    </row>
    <row r="137" spans="1:10" ht="33.75" x14ac:dyDescent="0.2">
      <c r="A137" s="73" t="s">
        <v>69</v>
      </c>
      <c r="B137" s="71" t="s">
        <v>162</v>
      </c>
      <c r="C137" s="71" t="s">
        <v>167</v>
      </c>
      <c r="D137" s="71" t="s">
        <v>169</v>
      </c>
      <c r="E137" s="71" t="s">
        <v>197</v>
      </c>
      <c r="F137" s="71"/>
      <c r="G137" s="184">
        <f t="shared" si="7"/>
        <v>32.799999999999997</v>
      </c>
      <c r="H137" s="184">
        <f t="shared" si="7"/>
        <v>33.200000000000003</v>
      </c>
    </row>
    <row r="138" spans="1:10" x14ac:dyDescent="0.2">
      <c r="A138" s="73" t="s">
        <v>177</v>
      </c>
      <c r="B138" s="71" t="s">
        <v>162</v>
      </c>
      <c r="C138" s="71" t="s">
        <v>167</v>
      </c>
      <c r="D138" s="71" t="s">
        <v>169</v>
      </c>
      <c r="E138" s="71" t="s">
        <v>197</v>
      </c>
      <c r="F138" s="71" t="s">
        <v>178</v>
      </c>
      <c r="G138" s="184">
        <f t="shared" si="7"/>
        <v>32.799999999999997</v>
      </c>
      <c r="H138" s="184">
        <f t="shared" si="7"/>
        <v>33.200000000000003</v>
      </c>
    </row>
    <row r="139" spans="1:10" s="75" customFormat="1" ht="11.25" x14ac:dyDescent="0.2">
      <c r="A139" s="73" t="s">
        <v>179</v>
      </c>
      <c r="B139" s="71" t="s">
        <v>162</v>
      </c>
      <c r="C139" s="71" t="s">
        <v>167</v>
      </c>
      <c r="D139" s="71" t="s">
        <v>169</v>
      </c>
      <c r="E139" s="71" t="s">
        <v>197</v>
      </c>
      <c r="F139" s="74">
        <v>310</v>
      </c>
      <c r="G139" s="184">
        <f t="shared" si="7"/>
        <v>32.799999999999997</v>
      </c>
      <c r="H139" s="184">
        <f t="shared" si="7"/>
        <v>33.200000000000003</v>
      </c>
      <c r="I139" s="120"/>
      <c r="J139" s="120"/>
    </row>
    <row r="140" spans="1:10" s="75" customFormat="1" ht="22.5" x14ac:dyDescent="0.2">
      <c r="A140" s="69" t="s">
        <v>180</v>
      </c>
      <c r="B140" s="71" t="s">
        <v>162</v>
      </c>
      <c r="C140" s="71" t="s">
        <v>167</v>
      </c>
      <c r="D140" s="71" t="s">
        <v>169</v>
      </c>
      <c r="E140" s="71" t="s">
        <v>197</v>
      </c>
      <c r="F140" s="74">
        <v>313</v>
      </c>
      <c r="G140" s="184">
        <v>32.799999999999997</v>
      </c>
      <c r="H140" s="184">
        <v>33.200000000000003</v>
      </c>
      <c r="I140" s="120"/>
      <c r="J140" s="120"/>
    </row>
    <row r="141" spans="1:10" s="75" customFormat="1" ht="22.5" x14ac:dyDescent="0.2">
      <c r="A141" s="65" t="s">
        <v>198</v>
      </c>
      <c r="B141" s="71" t="s">
        <v>162</v>
      </c>
      <c r="C141" s="71" t="s">
        <v>167</v>
      </c>
      <c r="D141" s="71" t="s">
        <v>169</v>
      </c>
      <c r="E141" s="71" t="s">
        <v>199</v>
      </c>
      <c r="F141" s="74"/>
      <c r="G141" s="184">
        <f>G142</f>
        <v>4848.5</v>
      </c>
      <c r="H141" s="184">
        <f>H142</f>
        <v>4905.5999999999995</v>
      </c>
      <c r="I141" s="120"/>
      <c r="J141" s="120"/>
    </row>
    <row r="142" spans="1:10" s="76" customFormat="1" ht="22.5" x14ac:dyDescent="0.2">
      <c r="A142" s="77" t="s">
        <v>68</v>
      </c>
      <c r="B142" s="71" t="s">
        <v>162</v>
      </c>
      <c r="C142" s="71" t="s">
        <v>167</v>
      </c>
      <c r="D142" s="71" t="s">
        <v>169</v>
      </c>
      <c r="E142" s="66" t="s">
        <v>200</v>
      </c>
      <c r="F142" s="67"/>
      <c r="G142" s="185">
        <f>G146+G143</f>
        <v>4848.5</v>
      </c>
      <c r="H142" s="185">
        <f>H146+H143</f>
        <v>4905.5999999999995</v>
      </c>
      <c r="I142" s="121"/>
      <c r="J142" s="121"/>
    </row>
    <row r="143" spans="1:10" s="76" customFormat="1" ht="11.25" x14ac:dyDescent="0.2">
      <c r="A143" s="78" t="s">
        <v>507</v>
      </c>
      <c r="B143" s="66" t="s">
        <v>162</v>
      </c>
      <c r="C143" s="67" t="s">
        <v>167</v>
      </c>
      <c r="D143" s="66" t="s">
        <v>169</v>
      </c>
      <c r="E143" s="66" t="s">
        <v>200</v>
      </c>
      <c r="F143" s="67" t="s">
        <v>134</v>
      </c>
      <c r="G143" s="185">
        <f>SUM(G144)</f>
        <v>69.400000000000006</v>
      </c>
      <c r="H143" s="185">
        <f>SUM(H144)</f>
        <v>70.400000000000006</v>
      </c>
      <c r="I143" s="121"/>
      <c r="J143" s="121"/>
    </row>
    <row r="144" spans="1:10" s="75" customFormat="1" ht="22.5" x14ac:dyDescent="0.2">
      <c r="A144" s="78" t="s">
        <v>135</v>
      </c>
      <c r="B144" s="66" t="s">
        <v>162</v>
      </c>
      <c r="C144" s="67" t="s">
        <v>167</v>
      </c>
      <c r="D144" s="66" t="s">
        <v>169</v>
      </c>
      <c r="E144" s="66" t="s">
        <v>200</v>
      </c>
      <c r="F144" s="67" t="s">
        <v>136</v>
      </c>
      <c r="G144" s="185">
        <f>G145</f>
        <v>69.400000000000006</v>
      </c>
      <c r="H144" s="185">
        <f>H145</f>
        <v>70.400000000000006</v>
      </c>
      <c r="I144" s="120"/>
      <c r="J144" s="120"/>
    </row>
    <row r="145" spans="1:10" s="75" customFormat="1" ht="11.25" x14ac:dyDescent="0.2">
      <c r="A145" s="106" t="s">
        <v>681</v>
      </c>
      <c r="B145" s="66" t="s">
        <v>162</v>
      </c>
      <c r="C145" s="67" t="s">
        <v>167</v>
      </c>
      <c r="D145" s="66" t="s">
        <v>169</v>
      </c>
      <c r="E145" s="66" t="s">
        <v>200</v>
      </c>
      <c r="F145" s="67" t="s">
        <v>138</v>
      </c>
      <c r="G145" s="185">
        <v>69.400000000000006</v>
      </c>
      <c r="H145" s="185">
        <v>70.400000000000006</v>
      </c>
      <c r="I145" s="120"/>
      <c r="J145" s="120"/>
    </row>
    <row r="146" spans="1:10" s="75" customFormat="1" ht="11.25" x14ac:dyDescent="0.2">
      <c r="A146" s="73" t="s">
        <v>177</v>
      </c>
      <c r="B146" s="71" t="s">
        <v>162</v>
      </c>
      <c r="C146" s="71" t="s">
        <v>167</v>
      </c>
      <c r="D146" s="71" t="s">
        <v>169</v>
      </c>
      <c r="E146" s="66" t="s">
        <v>200</v>
      </c>
      <c r="F146" s="71" t="s">
        <v>178</v>
      </c>
      <c r="G146" s="184">
        <f>G148</f>
        <v>4779.1000000000004</v>
      </c>
      <c r="H146" s="184">
        <f>H148</f>
        <v>4835.2</v>
      </c>
      <c r="I146" s="120"/>
      <c r="J146" s="120"/>
    </row>
    <row r="147" spans="1:10" s="75" customFormat="1" ht="11.25" x14ac:dyDescent="0.2">
      <c r="A147" s="73" t="s">
        <v>179</v>
      </c>
      <c r="B147" s="71" t="s">
        <v>162</v>
      </c>
      <c r="C147" s="71" t="s">
        <v>167</v>
      </c>
      <c r="D147" s="71" t="s">
        <v>169</v>
      </c>
      <c r="E147" s="66" t="s">
        <v>200</v>
      </c>
      <c r="F147" s="74">
        <v>310</v>
      </c>
      <c r="G147" s="184">
        <f>G148</f>
        <v>4779.1000000000004</v>
      </c>
      <c r="H147" s="184">
        <f>H148</f>
        <v>4835.2</v>
      </c>
      <c r="I147" s="120"/>
      <c r="J147" s="120"/>
    </row>
    <row r="148" spans="1:10" ht="22.5" x14ac:dyDescent="0.2">
      <c r="A148" s="69" t="s">
        <v>180</v>
      </c>
      <c r="B148" s="71" t="s">
        <v>162</v>
      </c>
      <c r="C148" s="71" t="s">
        <v>167</v>
      </c>
      <c r="D148" s="71" t="s">
        <v>169</v>
      </c>
      <c r="E148" s="66" t="s">
        <v>200</v>
      </c>
      <c r="F148" s="74">
        <v>313</v>
      </c>
      <c r="G148" s="184">
        <v>4779.1000000000004</v>
      </c>
      <c r="H148" s="184">
        <v>4835.2</v>
      </c>
    </row>
    <row r="149" spans="1:10" ht="22.5" x14ac:dyDescent="0.2">
      <c r="A149" s="69" t="s">
        <v>776</v>
      </c>
      <c r="B149" s="71" t="s">
        <v>162</v>
      </c>
      <c r="C149" s="71" t="s">
        <v>167</v>
      </c>
      <c r="D149" s="71" t="s">
        <v>169</v>
      </c>
      <c r="E149" s="66" t="s">
        <v>777</v>
      </c>
      <c r="F149" s="74"/>
      <c r="G149" s="184">
        <f>G150</f>
        <v>336.3</v>
      </c>
      <c r="H149" s="184">
        <f>H150</f>
        <v>340.2</v>
      </c>
    </row>
    <row r="150" spans="1:10" s="75" customFormat="1" ht="11.25" x14ac:dyDescent="0.2">
      <c r="A150" s="73" t="s">
        <v>177</v>
      </c>
      <c r="B150" s="71" t="s">
        <v>162</v>
      </c>
      <c r="C150" s="71" t="s">
        <v>167</v>
      </c>
      <c r="D150" s="71" t="s">
        <v>169</v>
      </c>
      <c r="E150" s="66" t="s">
        <v>777</v>
      </c>
      <c r="F150" s="71" t="s">
        <v>178</v>
      </c>
      <c r="G150" s="184">
        <f>G152</f>
        <v>336.3</v>
      </c>
      <c r="H150" s="184">
        <f>H152</f>
        <v>340.2</v>
      </c>
      <c r="I150" s="120"/>
      <c r="J150" s="120"/>
    </row>
    <row r="151" spans="1:10" s="75" customFormat="1" ht="11.25" x14ac:dyDescent="0.2">
      <c r="A151" s="73" t="s">
        <v>179</v>
      </c>
      <c r="B151" s="71" t="s">
        <v>162</v>
      </c>
      <c r="C151" s="71" t="s">
        <v>167</v>
      </c>
      <c r="D151" s="71" t="s">
        <v>169</v>
      </c>
      <c r="E151" s="66" t="s">
        <v>777</v>
      </c>
      <c r="F151" s="74">
        <v>310</v>
      </c>
      <c r="G151" s="184">
        <f>G152</f>
        <v>336.3</v>
      </c>
      <c r="H151" s="184">
        <f>H152</f>
        <v>340.2</v>
      </c>
      <c r="I151" s="120"/>
      <c r="J151" s="120"/>
    </row>
    <row r="152" spans="1:10" ht="22.5" x14ac:dyDescent="0.2">
      <c r="A152" s="69" t="s">
        <v>180</v>
      </c>
      <c r="B152" s="71" t="s">
        <v>162</v>
      </c>
      <c r="C152" s="71" t="s">
        <v>167</v>
      </c>
      <c r="D152" s="71" t="s">
        <v>169</v>
      </c>
      <c r="E152" s="66" t="s">
        <v>777</v>
      </c>
      <c r="F152" s="74">
        <v>313</v>
      </c>
      <c r="G152" s="184">
        <v>336.3</v>
      </c>
      <c r="H152" s="184">
        <v>340.2</v>
      </c>
    </row>
    <row r="153" spans="1:10" s="75" customFormat="1" ht="11.25" x14ac:dyDescent="0.2">
      <c r="A153" s="134" t="s">
        <v>249</v>
      </c>
      <c r="B153" s="135" t="s">
        <v>162</v>
      </c>
      <c r="C153" s="135" t="s">
        <v>167</v>
      </c>
      <c r="D153" s="135" t="s">
        <v>142</v>
      </c>
      <c r="E153" s="89"/>
      <c r="F153" s="136"/>
      <c r="G153" s="186">
        <f>G154+G159</f>
        <v>40833.399999999994</v>
      </c>
      <c r="H153" s="186">
        <f>H154+H159</f>
        <v>41314.200000000004</v>
      </c>
      <c r="I153" s="120"/>
      <c r="J153" s="120"/>
    </row>
    <row r="154" spans="1:10" s="75" customFormat="1" ht="45" x14ac:dyDescent="0.2">
      <c r="A154" s="65" t="s">
        <v>181</v>
      </c>
      <c r="B154" s="71" t="s">
        <v>162</v>
      </c>
      <c r="C154" s="71" t="s">
        <v>167</v>
      </c>
      <c r="D154" s="71" t="s">
        <v>142</v>
      </c>
      <c r="E154" s="71" t="s">
        <v>182</v>
      </c>
      <c r="F154" s="74"/>
      <c r="G154" s="184">
        <f>G155</f>
        <v>34104.699999999997</v>
      </c>
      <c r="H154" s="184">
        <f>H155</f>
        <v>34506.300000000003</v>
      </c>
      <c r="I154" s="120"/>
      <c r="J154" s="120"/>
    </row>
    <row r="155" spans="1:10" s="75" customFormat="1" ht="78.75" x14ac:dyDescent="0.2">
      <c r="A155" s="68" t="s">
        <v>515</v>
      </c>
      <c r="B155" s="71" t="s">
        <v>162</v>
      </c>
      <c r="C155" s="71" t="s">
        <v>167</v>
      </c>
      <c r="D155" s="71" t="s">
        <v>142</v>
      </c>
      <c r="E155" s="71" t="s">
        <v>183</v>
      </c>
      <c r="F155" s="67"/>
      <c r="G155" s="185">
        <f>G156</f>
        <v>34104.699999999997</v>
      </c>
      <c r="H155" s="185">
        <f>H156</f>
        <v>34506.300000000003</v>
      </c>
      <c r="I155" s="120"/>
      <c r="J155" s="120"/>
    </row>
    <row r="156" spans="1:10" s="75" customFormat="1" ht="11.25" x14ac:dyDescent="0.2">
      <c r="A156" s="73" t="s">
        <v>177</v>
      </c>
      <c r="B156" s="71" t="s">
        <v>162</v>
      </c>
      <c r="C156" s="71" t="s">
        <v>167</v>
      </c>
      <c r="D156" s="71" t="s">
        <v>142</v>
      </c>
      <c r="E156" s="71" t="s">
        <v>183</v>
      </c>
      <c r="F156" s="71" t="s">
        <v>178</v>
      </c>
      <c r="G156" s="184">
        <f>G158</f>
        <v>34104.699999999997</v>
      </c>
      <c r="H156" s="184">
        <f>H158</f>
        <v>34506.300000000003</v>
      </c>
      <c r="I156" s="120"/>
      <c r="J156" s="120"/>
    </row>
    <row r="157" spans="1:10" s="75" customFormat="1" ht="11.25" x14ac:dyDescent="0.2">
      <c r="A157" s="73" t="s">
        <v>179</v>
      </c>
      <c r="B157" s="71" t="s">
        <v>162</v>
      </c>
      <c r="C157" s="71" t="s">
        <v>167</v>
      </c>
      <c r="D157" s="71" t="s">
        <v>142</v>
      </c>
      <c r="E157" s="71" t="s">
        <v>183</v>
      </c>
      <c r="F157" s="74">
        <v>310</v>
      </c>
      <c r="G157" s="184">
        <f>G158</f>
        <v>34104.699999999997</v>
      </c>
      <c r="H157" s="184">
        <f>H158</f>
        <v>34506.300000000003</v>
      </c>
      <c r="I157" s="120"/>
      <c r="J157" s="120"/>
    </row>
    <row r="158" spans="1:10" s="75" customFormat="1" ht="22.5" x14ac:dyDescent="0.2">
      <c r="A158" s="69" t="s">
        <v>180</v>
      </c>
      <c r="B158" s="71" t="s">
        <v>162</v>
      </c>
      <c r="C158" s="71" t="s">
        <v>167</v>
      </c>
      <c r="D158" s="71" t="s">
        <v>142</v>
      </c>
      <c r="E158" s="71" t="s">
        <v>183</v>
      </c>
      <c r="F158" s="74">
        <v>313</v>
      </c>
      <c r="G158" s="184">
        <v>34104.699999999997</v>
      </c>
      <c r="H158" s="184">
        <v>34506.300000000003</v>
      </c>
      <c r="I158" s="120"/>
      <c r="J158" s="120"/>
    </row>
    <row r="159" spans="1:10" s="75" customFormat="1" ht="22.5" x14ac:dyDescent="0.2">
      <c r="A159" s="325" t="s">
        <v>760</v>
      </c>
      <c r="B159" s="71" t="s">
        <v>162</v>
      </c>
      <c r="C159" s="71" t="s">
        <v>167</v>
      </c>
      <c r="D159" s="71" t="s">
        <v>142</v>
      </c>
      <c r="E159" s="71" t="s">
        <v>761</v>
      </c>
      <c r="F159" s="74"/>
      <c r="G159" s="184">
        <f>G160</f>
        <v>6728.7</v>
      </c>
      <c r="H159" s="184">
        <f>H160</f>
        <v>6807.9</v>
      </c>
      <c r="I159" s="120"/>
      <c r="J159" s="120"/>
    </row>
    <row r="160" spans="1:10" s="75" customFormat="1" ht="32.25" customHeight="1" x14ac:dyDescent="0.2">
      <c r="A160" s="69" t="s">
        <v>755</v>
      </c>
      <c r="B160" s="71" t="s">
        <v>162</v>
      </c>
      <c r="C160" s="71" t="s">
        <v>167</v>
      </c>
      <c r="D160" s="71" t="s">
        <v>142</v>
      </c>
      <c r="E160" s="71" t="s">
        <v>762</v>
      </c>
      <c r="F160" s="74"/>
      <c r="G160" s="184">
        <f>G161</f>
        <v>6728.7</v>
      </c>
      <c r="H160" s="184">
        <f>H161</f>
        <v>6807.9</v>
      </c>
      <c r="I160" s="120"/>
      <c r="J160" s="120"/>
    </row>
    <row r="161" spans="1:10" s="75" customFormat="1" ht="11.25" x14ac:dyDescent="0.2">
      <c r="A161" s="73" t="s">
        <v>177</v>
      </c>
      <c r="B161" s="71" t="s">
        <v>162</v>
      </c>
      <c r="C161" s="71" t="s">
        <v>167</v>
      </c>
      <c r="D161" s="71" t="s">
        <v>142</v>
      </c>
      <c r="E161" s="71" t="s">
        <v>762</v>
      </c>
      <c r="F161" s="71" t="s">
        <v>178</v>
      </c>
      <c r="G161" s="184">
        <f>G163</f>
        <v>6728.7</v>
      </c>
      <c r="H161" s="184">
        <f>H163</f>
        <v>6807.9</v>
      </c>
      <c r="I161" s="120"/>
      <c r="J161" s="120"/>
    </row>
    <row r="162" spans="1:10" s="75" customFormat="1" ht="11.25" x14ac:dyDescent="0.2">
      <c r="A162" s="73" t="s">
        <v>179</v>
      </c>
      <c r="B162" s="71" t="s">
        <v>162</v>
      </c>
      <c r="C162" s="71" t="s">
        <v>167</v>
      </c>
      <c r="D162" s="71" t="s">
        <v>142</v>
      </c>
      <c r="E162" s="71" t="s">
        <v>762</v>
      </c>
      <c r="F162" s="74">
        <v>310</v>
      </c>
      <c r="G162" s="184">
        <f>G163</f>
        <v>6728.7</v>
      </c>
      <c r="H162" s="184">
        <f>H163</f>
        <v>6807.9</v>
      </c>
      <c r="I162" s="120"/>
      <c r="J162" s="120"/>
    </row>
    <row r="163" spans="1:10" s="75" customFormat="1" ht="22.5" x14ac:dyDescent="0.2">
      <c r="A163" s="69" t="s">
        <v>180</v>
      </c>
      <c r="B163" s="71" t="s">
        <v>162</v>
      </c>
      <c r="C163" s="71" t="s">
        <v>167</v>
      </c>
      <c r="D163" s="71" t="s">
        <v>142</v>
      </c>
      <c r="E163" s="71" t="s">
        <v>762</v>
      </c>
      <c r="F163" s="74">
        <v>313</v>
      </c>
      <c r="G163" s="184">
        <v>6728.7</v>
      </c>
      <c r="H163" s="184">
        <v>6807.9</v>
      </c>
      <c r="I163" s="120"/>
      <c r="J163" s="120"/>
    </row>
    <row r="164" spans="1:10" s="75" customFormat="1" ht="11.25" x14ac:dyDescent="0.2">
      <c r="A164" s="61" t="s">
        <v>201</v>
      </c>
      <c r="B164" s="89" t="s">
        <v>162</v>
      </c>
      <c r="C164" s="91" t="s">
        <v>167</v>
      </c>
      <c r="D164" s="89" t="s">
        <v>202</v>
      </c>
      <c r="E164" s="89" t="s">
        <v>164</v>
      </c>
      <c r="F164" s="91" t="s">
        <v>165</v>
      </c>
      <c r="G164" s="180">
        <f>G165+G172</f>
        <v>4087</v>
      </c>
      <c r="H164" s="180">
        <f>H165+H172</f>
        <v>4095.2000000000003</v>
      </c>
      <c r="I164" s="120"/>
      <c r="J164" s="120"/>
    </row>
    <row r="165" spans="1:10" s="75" customFormat="1" ht="22.5" x14ac:dyDescent="0.2">
      <c r="A165" s="65" t="s">
        <v>696</v>
      </c>
      <c r="B165" s="66" t="s">
        <v>162</v>
      </c>
      <c r="C165" s="67">
        <v>10</v>
      </c>
      <c r="D165" s="66" t="s">
        <v>202</v>
      </c>
      <c r="E165" s="66" t="s">
        <v>170</v>
      </c>
      <c r="F165" s="67"/>
      <c r="G165" s="185">
        <f t="shared" ref="G165:H170" si="8">G166</f>
        <v>703.8</v>
      </c>
      <c r="H165" s="185">
        <f t="shared" si="8"/>
        <v>712</v>
      </c>
      <c r="I165" s="120"/>
      <c r="J165" s="120"/>
    </row>
    <row r="166" spans="1:10" s="75" customFormat="1" ht="22.5" x14ac:dyDescent="0.2">
      <c r="A166" s="65" t="s">
        <v>171</v>
      </c>
      <c r="B166" s="66" t="s">
        <v>162</v>
      </c>
      <c r="C166" s="67" t="s">
        <v>167</v>
      </c>
      <c r="D166" s="66" t="s">
        <v>202</v>
      </c>
      <c r="E166" s="66" t="s">
        <v>172</v>
      </c>
      <c r="F166" s="67"/>
      <c r="G166" s="185">
        <f t="shared" si="8"/>
        <v>703.8</v>
      </c>
      <c r="H166" s="185">
        <f t="shared" si="8"/>
        <v>712</v>
      </c>
      <c r="I166" s="120"/>
      <c r="J166" s="120"/>
    </row>
    <row r="167" spans="1:10" s="75" customFormat="1" ht="33.75" x14ac:dyDescent="0.2">
      <c r="A167" s="65" t="s">
        <v>203</v>
      </c>
      <c r="B167" s="66" t="s">
        <v>162</v>
      </c>
      <c r="C167" s="67" t="s">
        <v>167</v>
      </c>
      <c r="D167" s="66" t="s">
        <v>202</v>
      </c>
      <c r="E167" s="66" t="s">
        <v>204</v>
      </c>
      <c r="F167" s="67" t="s">
        <v>165</v>
      </c>
      <c r="G167" s="185">
        <f t="shared" si="8"/>
        <v>703.8</v>
      </c>
      <c r="H167" s="185">
        <f t="shared" si="8"/>
        <v>712</v>
      </c>
      <c r="I167" s="120"/>
      <c r="J167" s="120"/>
    </row>
    <row r="168" spans="1:10" s="75" customFormat="1" ht="22.5" x14ac:dyDescent="0.2">
      <c r="A168" s="65" t="s">
        <v>514</v>
      </c>
      <c r="B168" s="66" t="s">
        <v>162</v>
      </c>
      <c r="C168" s="67" t="s">
        <v>167</v>
      </c>
      <c r="D168" s="66" t="s">
        <v>202</v>
      </c>
      <c r="E168" s="66" t="s">
        <v>205</v>
      </c>
      <c r="F168" s="67" t="s">
        <v>165</v>
      </c>
      <c r="G168" s="185">
        <f t="shared" si="8"/>
        <v>703.8</v>
      </c>
      <c r="H168" s="185">
        <f t="shared" si="8"/>
        <v>712</v>
      </c>
      <c r="I168" s="120"/>
      <c r="J168" s="120"/>
    </row>
    <row r="169" spans="1:10" s="75" customFormat="1" ht="11.25" x14ac:dyDescent="0.2">
      <c r="A169" s="78" t="s">
        <v>507</v>
      </c>
      <c r="B169" s="66" t="s">
        <v>162</v>
      </c>
      <c r="C169" s="67" t="s">
        <v>167</v>
      </c>
      <c r="D169" s="66" t="s">
        <v>202</v>
      </c>
      <c r="E169" s="66" t="s">
        <v>205</v>
      </c>
      <c r="F169" s="67" t="s">
        <v>134</v>
      </c>
      <c r="G169" s="185">
        <f t="shared" si="8"/>
        <v>703.8</v>
      </c>
      <c r="H169" s="185">
        <f t="shared" si="8"/>
        <v>712</v>
      </c>
      <c r="I169" s="120"/>
      <c r="J169" s="120"/>
    </row>
    <row r="170" spans="1:10" ht="22.5" x14ac:dyDescent="0.2">
      <c r="A170" s="78" t="s">
        <v>135</v>
      </c>
      <c r="B170" s="66" t="s">
        <v>162</v>
      </c>
      <c r="C170" s="67" t="s">
        <v>167</v>
      </c>
      <c r="D170" s="66" t="s">
        <v>202</v>
      </c>
      <c r="E170" s="66" t="s">
        <v>205</v>
      </c>
      <c r="F170" s="67" t="s">
        <v>136</v>
      </c>
      <c r="G170" s="185">
        <f t="shared" si="8"/>
        <v>703.8</v>
      </c>
      <c r="H170" s="185">
        <f t="shared" si="8"/>
        <v>712</v>
      </c>
    </row>
    <row r="171" spans="1:10" x14ac:dyDescent="0.2">
      <c r="A171" s="106" t="s">
        <v>681</v>
      </c>
      <c r="B171" s="66" t="s">
        <v>162</v>
      </c>
      <c r="C171" s="67" t="s">
        <v>167</v>
      </c>
      <c r="D171" s="66" t="s">
        <v>202</v>
      </c>
      <c r="E171" s="66" t="s">
        <v>205</v>
      </c>
      <c r="F171" s="67" t="s">
        <v>138</v>
      </c>
      <c r="G171" s="185">
        <v>703.8</v>
      </c>
      <c r="H171" s="185">
        <v>712</v>
      </c>
    </row>
    <row r="172" spans="1:10" x14ac:dyDescent="0.2">
      <c r="A172" s="65" t="s">
        <v>206</v>
      </c>
      <c r="B172" s="66" t="s">
        <v>162</v>
      </c>
      <c r="C172" s="67" t="s">
        <v>167</v>
      </c>
      <c r="D172" s="66" t="s">
        <v>202</v>
      </c>
      <c r="E172" s="66" t="s">
        <v>207</v>
      </c>
      <c r="F172" s="67"/>
      <c r="G172" s="185">
        <f>G173+G187</f>
        <v>3383.2000000000003</v>
      </c>
      <c r="H172" s="185">
        <f>H173+H187</f>
        <v>3383.2000000000003</v>
      </c>
    </row>
    <row r="173" spans="1:10" ht="22.5" x14ac:dyDescent="0.2">
      <c r="A173" s="65" t="s">
        <v>208</v>
      </c>
      <c r="B173" s="66" t="s">
        <v>162</v>
      </c>
      <c r="C173" s="67" t="s">
        <v>167</v>
      </c>
      <c r="D173" s="66" t="s">
        <v>202</v>
      </c>
      <c r="E173" s="66" t="s">
        <v>209</v>
      </c>
      <c r="F173" s="67" t="s">
        <v>165</v>
      </c>
      <c r="G173" s="185">
        <f>G174+G179+G183</f>
        <v>3273.2000000000003</v>
      </c>
      <c r="H173" s="185">
        <f>H174+H179+H183</f>
        <v>3273.2000000000003</v>
      </c>
      <c r="I173" s="118"/>
    </row>
    <row r="174" spans="1:10" ht="22.5" x14ac:dyDescent="0.2">
      <c r="A174" s="77" t="s">
        <v>210</v>
      </c>
      <c r="B174" s="66" t="s">
        <v>162</v>
      </c>
      <c r="C174" s="67">
        <v>10</v>
      </c>
      <c r="D174" s="66" t="s">
        <v>202</v>
      </c>
      <c r="E174" s="66" t="s">
        <v>211</v>
      </c>
      <c r="F174" s="67" t="s">
        <v>165</v>
      </c>
      <c r="G174" s="185">
        <f>G175</f>
        <v>2965.5</v>
      </c>
      <c r="H174" s="185">
        <f>H175</f>
        <v>2965.5</v>
      </c>
    </row>
    <row r="175" spans="1:10" ht="33.75" x14ac:dyDescent="0.2">
      <c r="A175" s="78" t="s">
        <v>125</v>
      </c>
      <c r="B175" s="66" t="s">
        <v>162</v>
      </c>
      <c r="C175" s="67">
        <v>10</v>
      </c>
      <c r="D175" s="66" t="s">
        <v>202</v>
      </c>
      <c r="E175" s="66" t="s">
        <v>211</v>
      </c>
      <c r="F175" s="67" t="s">
        <v>126</v>
      </c>
      <c r="G175" s="185">
        <f>G176</f>
        <v>2965.5</v>
      </c>
      <c r="H175" s="185">
        <f>H176</f>
        <v>2965.5</v>
      </c>
    </row>
    <row r="176" spans="1:10" x14ac:dyDescent="0.2">
      <c r="A176" s="78" t="s">
        <v>149</v>
      </c>
      <c r="B176" s="66" t="s">
        <v>162</v>
      </c>
      <c r="C176" s="67">
        <v>10</v>
      </c>
      <c r="D176" s="66" t="s">
        <v>202</v>
      </c>
      <c r="E176" s="66" t="s">
        <v>211</v>
      </c>
      <c r="F176" s="67" t="s">
        <v>212</v>
      </c>
      <c r="G176" s="185">
        <f>G177+G178</f>
        <v>2965.5</v>
      </c>
      <c r="H176" s="185">
        <f>H177+H178</f>
        <v>2965.5</v>
      </c>
    </row>
    <row r="177" spans="1:9" x14ac:dyDescent="0.2">
      <c r="A177" s="105" t="s">
        <v>150</v>
      </c>
      <c r="B177" s="66" t="s">
        <v>162</v>
      </c>
      <c r="C177" s="67">
        <v>10</v>
      </c>
      <c r="D177" s="66" t="s">
        <v>202</v>
      </c>
      <c r="E177" s="66" t="s">
        <v>211</v>
      </c>
      <c r="F177" s="67" t="s">
        <v>213</v>
      </c>
      <c r="G177" s="185">
        <v>2277.6999999999998</v>
      </c>
      <c r="H177" s="185">
        <v>2277.6999999999998</v>
      </c>
    </row>
    <row r="178" spans="1:9" ht="33.75" x14ac:dyDescent="0.2">
      <c r="A178" s="105" t="s">
        <v>151</v>
      </c>
      <c r="B178" s="66" t="s">
        <v>162</v>
      </c>
      <c r="C178" s="67">
        <v>10</v>
      </c>
      <c r="D178" s="66" t="s">
        <v>202</v>
      </c>
      <c r="E178" s="66" t="s">
        <v>211</v>
      </c>
      <c r="F178" s="67">
        <v>129</v>
      </c>
      <c r="G178" s="185">
        <v>687.8</v>
      </c>
      <c r="H178" s="185">
        <v>687.8</v>
      </c>
    </row>
    <row r="179" spans="1:9" x14ac:dyDescent="0.2">
      <c r="A179" s="78" t="s">
        <v>507</v>
      </c>
      <c r="B179" s="66" t="s">
        <v>162</v>
      </c>
      <c r="C179" s="67">
        <v>10</v>
      </c>
      <c r="D179" s="66" t="s">
        <v>202</v>
      </c>
      <c r="E179" s="66" t="s">
        <v>214</v>
      </c>
      <c r="F179" s="67" t="s">
        <v>134</v>
      </c>
      <c r="G179" s="185">
        <f>G180</f>
        <v>300.39999999999998</v>
      </c>
      <c r="H179" s="185">
        <f>H180</f>
        <v>300.39999999999998</v>
      </c>
    </row>
    <row r="180" spans="1:9" ht="22.5" x14ac:dyDescent="0.2">
      <c r="A180" s="78" t="s">
        <v>135</v>
      </c>
      <c r="B180" s="66" t="s">
        <v>162</v>
      </c>
      <c r="C180" s="67">
        <v>10</v>
      </c>
      <c r="D180" s="66" t="s">
        <v>202</v>
      </c>
      <c r="E180" s="66" t="s">
        <v>214</v>
      </c>
      <c r="F180" s="67" t="s">
        <v>136</v>
      </c>
      <c r="G180" s="185">
        <f>G182+G181</f>
        <v>300.39999999999998</v>
      </c>
      <c r="H180" s="185">
        <f>H182+H181</f>
        <v>300.39999999999998</v>
      </c>
    </row>
    <row r="181" spans="1:9" ht="22.5" x14ac:dyDescent="0.2">
      <c r="A181" s="106" t="s">
        <v>152</v>
      </c>
      <c r="B181" s="66" t="s">
        <v>162</v>
      </c>
      <c r="C181" s="67">
        <v>10</v>
      </c>
      <c r="D181" s="66" t="s">
        <v>202</v>
      </c>
      <c r="E181" s="66" t="s">
        <v>214</v>
      </c>
      <c r="F181" s="67">
        <v>242</v>
      </c>
      <c r="G181" s="185">
        <v>58.8</v>
      </c>
      <c r="H181" s="185">
        <v>58.8</v>
      </c>
    </row>
    <row r="182" spans="1:9" x14ac:dyDescent="0.2">
      <c r="A182" s="106" t="s">
        <v>681</v>
      </c>
      <c r="B182" s="66" t="s">
        <v>162</v>
      </c>
      <c r="C182" s="67">
        <v>10</v>
      </c>
      <c r="D182" s="66" t="s">
        <v>202</v>
      </c>
      <c r="E182" s="66" t="s">
        <v>214</v>
      </c>
      <c r="F182" s="67" t="s">
        <v>138</v>
      </c>
      <c r="G182" s="185">
        <v>241.6</v>
      </c>
      <c r="H182" s="185">
        <v>241.6</v>
      </c>
    </row>
    <row r="183" spans="1:9" x14ac:dyDescent="0.2">
      <c r="A183" s="69" t="s">
        <v>153</v>
      </c>
      <c r="B183" s="66" t="s">
        <v>162</v>
      </c>
      <c r="C183" s="67">
        <v>10</v>
      </c>
      <c r="D183" s="66" t="s">
        <v>202</v>
      </c>
      <c r="E183" s="66" t="s">
        <v>214</v>
      </c>
      <c r="F183" s="67" t="s">
        <v>215</v>
      </c>
      <c r="G183" s="185">
        <f>G184</f>
        <v>7.3</v>
      </c>
      <c r="H183" s="185">
        <f>H184</f>
        <v>7.3</v>
      </c>
    </row>
    <row r="184" spans="1:9" x14ac:dyDescent="0.2">
      <c r="A184" s="69" t="s">
        <v>154</v>
      </c>
      <c r="B184" s="66" t="s">
        <v>162</v>
      </c>
      <c r="C184" s="67">
        <v>10</v>
      </c>
      <c r="D184" s="66" t="s">
        <v>202</v>
      </c>
      <c r="E184" s="66" t="s">
        <v>214</v>
      </c>
      <c r="F184" s="67" t="s">
        <v>155</v>
      </c>
      <c r="G184" s="185">
        <f>G185+G186</f>
        <v>7.3</v>
      </c>
      <c r="H184" s="185">
        <f>H185+H186</f>
        <v>7.3</v>
      </c>
    </row>
    <row r="185" spans="1:9" x14ac:dyDescent="0.2">
      <c r="A185" s="73" t="s">
        <v>156</v>
      </c>
      <c r="B185" s="66" t="s">
        <v>162</v>
      </c>
      <c r="C185" s="67">
        <v>10</v>
      </c>
      <c r="D185" s="66" t="s">
        <v>202</v>
      </c>
      <c r="E185" s="66" t="s">
        <v>214</v>
      </c>
      <c r="F185" s="67" t="s">
        <v>157</v>
      </c>
      <c r="G185" s="185">
        <v>7.3</v>
      </c>
      <c r="H185" s="185">
        <v>7.3</v>
      </c>
    </row>
    <row r="186" spans="1:9" x14ac:dyDescent="0.2">
      <c r="A186" s="69" t="s">
        <v>469</v>
      </c>
      <c r="B186" s="66" t="s">
        <v>162</v>
      </c>
      <c r="C186" s="67">
        <v>10</v>
      </c>
      <c r="D186" s="66" t="s">
        <v>202</v>
      </c>
      <c r="E186" s="66" t="s">
        <v>214</v>
      </c>
      <c r="F186" s="67">
        <v>853</v>
      </c>
      <c r="G186" s="185">
        <v>0</v>
      </c>
      <c r="H186" s="185">
        <v>0</v>
      </c>
    </row>
    <row r="187" spans="1:9" ht="22.5" x14ac:dyDescent="0.2">
      <c r="A187" s="78" t="s">
        <v>217</v>
      </c>
      <c r="B187" s="66" t="s">
        <v>162</v>
      </c>
      <c r="C187" s="67">
        <v>10</v>
      </c>
      <c r="D187" s="66" t="s">
        <v>202</v>
      </c>
      <c r="E187" s="66" t="s">
        <v>218</v>
      </c>
      <c r="F187" s="67"/>
      <c r="G187" s="185">
        <f t="shared" ref="G187:H189" si="9">G188</f>
        <v>110</v>
      </c>
      <c r="H187" s="185">
        <f t="shared" si="9"/>
        <v>110</v>
      </c>
    </row>
    <row r="188" spans="1:9" x14ac:dyDescent="0.2">
      <c r="A188" s="78" t="s">
        <v>507</v>
      </c>
      <c r="B188" s="66" t="s">
        <v>162</v>
      </c>
      <c r="C188" s="67">
        <v>10</v>
      </c>
      <c r="D188" s="66" t="s">
        <v>202</v>
      </c>
      <c r="E188" s="66" t="s">
        <v>218</v>
      </c>
      <c r="F188" s="67" t="s">
        <v>134</v>
      </c>
      <c r="G188" s="185">
        <f t="shared" si="9"/>
        <v>110</v>
      </c>
      <c r="H188" s="185">
        <f t="shared" si="9"/>
        <v>110</v>
      </c>
    </row>
    <row r="189" spans="1:9" ht="22.5" x14ac:dyDescent="0.2">
      <c r="A189" s="78" t="s">
        <v>135</v>
      </c>
      <c r="B189" s="66" t="s">
        <v>162</v>
      </c>
      <c r="C189" s="67">
        <v>10</v>
      </c>
      <c r="D189" s="66" t="s">
        <v>202</v>
      </c>
      <c r="E189" s="66" t="s">
        <v>218</v>
      </c>
      <c r="F189" s="67" t="s">
        <v>136</v>
      </c>
      <c r="G189" s="185">
        <f t="shared" si="9"/>
        <v>110</v>
      </c>
      <c r="H189" s="185">
        <f t="shared" si="9"/>
        <v>110</v>
      </c>
    </row>
    <row r="190" spans="1:9" x14ac:dyDescent="0.2">
      <c r="A190" s="106" t="s">
        <v>681</v>
      </c>
      <c r="B190" s="66" t="s">
        <v>162</v>
      </c>
      <c r="C190" s="67">
        <v>10</v>
      </c>
      <c r="D190" s="66" t="s">
        <v>202</v>
      </c>
      <c r="E190" s="66" t="s">
        <v>218</v>
      </c>
      <c r="F190" s="67" t="s">
        <v>138</v>
      </c>
      <c r="G190" s="185">
        <v>110</v>
      </c>
      <c r="H190" s="185">
        <v>110</v>
      </c>
    </row>
    <row r="191" spans="1:9" ht="31.5" x14ac:dyDescent="0.2">
      <c r="A191" s="61" t="s">
        <v>219</v>
      </c>
      <c r="B191" s="89" t="s">
        <v>220</v>
      </c>
      <c r="C191" s="91" t="s">
        <v>163</v>
      </c>
      <c r="D191" s="89" t="s">
        <v>163</v>
      </c>
      <c r="E191" s="89" t="s">
        <v>164</v>
      </c>
      <c r="F191" s="91" t="s">
        <v>165</v>
      </c>
      <c r="G191" s="180">
        <f>G192+G325</f>
        <v>308197.89999999997</v>
      </c>
      <c r="H191" s="180">
        <f>H192+H325</f>
        <v>299602.59999999998</v>
      </c>
      <c r="I191" s="118"/>
    </row>
    <row r="192" spans="1:9" s="85" customFormat="1" x14ac:dyDescent="0.2">
      <c r="A192" s="61" t="s">
        <v>221</v>
      </c>
      <c r="B192" s="89" t="s">
        <v>220</v>
      </c>
      <c r="C192" s="91" t="s">
        <v>222</v>
      </c>
      <c r="D192" s="89" t="s">
        <v>163</v>
      </c>
      <c r="E192" s="89" t="s">
        <v>164</v>
      </c>
      <c r="F192" s="91" t="s">
        <v>165</v>
      </c>
      <c r="G192" s="180">
        <f>G193+G231+G275+G289+G298</f>
        <v>304856.59999999998</v>
      </c>
      <c r="H192" s="180">
        <f>H193+H231+H275+H289+H298</f>
        <v>296222</v>
      </c>
    </row>
    <row r="193" spans="1:10" x14ac:dyDescent="0.2">
      <c r="A193" s="61" t="s">
        <v>223</v>
      </c>
      <c r="B193" s="89" t="s">
        <v>220</v>
      </c>
      <c r="C193" s="91" t="s">
        <v>222</v>
      </c>
      <c r="D193" s="89" t="s">
        <v>112</v>
      </c>
      <c r="E193" s="89" t="s">
        <v>164</v>
      </c>
      <c r="F193" s="91" t="s">
        <v>165</v>
      </c>
      <c r="G193" s="180">
        <f>G194+G223</f>
        <v>81159.5</v>
      </c>
      <c r="H193" s="180">
        <f>H194+H223</f>
        <v>81701.2</v>
      </c>
      <c r="I193" s="118"/>
    </row>
    <row r="194" spans="1:10" ht="21" x14ac:dyDescent="0.2">
      <c r="A194" s="61" t="s">
        <v>697</v>
      </c>
      <c r="B194" s="89" t="s">
        <v>220</v>
      </c>
      <c r="C194" s="91" t="s">
        <v>222</v>
      </c>
      <c r="D194" s="89" t="s">
        <v>112</v>
      </c>
      <c r="E194" s="89" t="s">
        <v>224</v>
      </c>
      <c r="F194" s="91"/>
      <c r="G194" s="180">
        <f>G195</f>
        <v>80948.100000000006</v>
      </c>
      <c r="H194" s="180">
        <f>H195</f>
        <v>81487.8</v>
      </c>
    </row>
    <row r="195" spans="1:10" x14ac:dyDescent="0.2">
      <c r="A195" s="78" t="s">
        <v>225</v>
      </c>
      <c r="B195" s="66" t="s">
        <v>220</v>
      </c>
      <c r="C195" s="67" t="s">
        <v>222</v>
      </c>
      <c r="D195" s="66" t="s">
        <v>112</v>
      </c>
      <c r="E195" s="82" t="s">
        <v>226</v>
      </c>
      <c r="F195" s="79" t="s">
        <v>165</v>
      </c>
      <c r="G195" s="183">
        <f>G212+G196</f>
        <v>80948.100000000006</v>
      </c>
      <c r="H195" s="183">
        <f>H212+H196</f>
        <v>81487.8</v>
      </c>
    </row>
    <row r="196" spans="1:10" ht="33.75" x14ac:dyDescent="0.2">
      <c r="A196" s="319" t="s">
        <v>711</v>
      </c>
      <c r="B196" s="66" t="s">
        <v>220</v>
      </c>
      <c r="C196" s="67" t="s">
        <v>222</v>
      </c>
      <c r="D196" s="66" t="s">
        <v>112</v>
      </c>
      <c r="E196" s="66" t="s">
        <v>227</v>
      </c>
      <c r="F196" s="67"/>
      <c r="G196" s="185">
        <f>G197+G201+G205+G208</f>
        <v>35287.4</v>
      </c>
      <c r="H196" s="185">
        <f>H197+H201+H205+H208</f>
        <v>35289.4</v>
      </c>
      <c r="I196" s="118"/>
    </row>
    <row r="197" spans="1:10" ht="33.75" x14ac:dyDescent="0.2">
      <c r="A197" s="78" t="s">
        <v>125</v>
      </c>
      <c r="B197" s="66" t="s">
        <v>220</v>
      </c>
      <c r="C197" s="67" t="s">
        <v>222</v>
      </c>
      <c r="D197" s="66" t="s">
        <v>112</v>
      </c>
      <c r="E197" s="66" t="s">
        <v>227</v>
      </c>
      <c r="F197" s="67" t="s">
        <v>126</v>
      </c>
      <c r="G197" s="185">
        <f>G198</f>
        <v>4556.7</v>
      </c>
      <c r="H197" s="185">
        <f>H198</f>
        <v>4556.7</v>
      </c>
      <c r="J197" s="118"/>
    </row>
    <row r="198" spans="1:10" x14ac:dyDescent="0.2">
      <c r="A198" s="78" t="s">
        <v>127</v>
      </c>
      <c r="B198" s="66" t="s">
        <v>220</v>
      </c>
      <c r="C198" s="67" t="s">
        <v>222</v>
      </c>
      <c r="D198" s="66" t="s">
        <v>112</v>
      </c>
      <c r="E198" s="66" t="s">
        <v>227</v>
      </c>
      <c r="F198" s="67">
        <v>110</v>
      </c>
      <c r="G198" s="185">
        <f>G199+G200</f>
        <v>4556.7</v>
      </c>
      <c r="H198" s="185">
        <f>H199+H200</f>
        <v>4556.7</v>
      </c>
      <c r="I198" s="118"/>
    </row>
    <row r="199" spans="1:10" x14ac:dyDescent="0.2">
      <c r="A199" s="78" t="s">
        <v>128</v>
      </c>
      <c r="B199" s="66" t="s">
        <v>220</v>
      </c>
      <c r="C199" s="67" t="s">
        <v>222</v>
      </c>
      <c r="D199" s="66" t="s">
        <v>112</v>
      </c>
      <c r="E199" s="66" t="s">
        <v>227</v>
      </c>
      <c r="F199" s="67">
        <v>111</v>
      </c>
      <c r="G199" s="185">
        <v>3500</v>
      </c>
      <c r="H199" s="185">
        <v>3500</v>
      </c>
    </row>
    <row r="200" spans="1:10" ht="22.5" x14ac:dyDescent="0.2">
      <c r="A200" s="105" t="s">
        <v>129</v>
      </c>
      <c r="B200" s="66" t="s">
        <v>220</v>
      </c>
      <c r="C200" s="67" t="s">
        <v>222</v>
      </c>
      <c r="D200" s="66" t="s">
        <v>112</v>
      </c>
      <c r="E200" s="66" t="s">
        <v>227</v>
      </c>
      <c r="F200" s="67">
        <v>119</v>
      </c>
      <c r="G200" s="185">
        <v>1056.7</v>
      </c>
      <c r="H200" s="185">
        <v>1056.7</v>
      </c>
    </row>
    <row r="201" spans="1:10" x14ac:dyDescent="0.2">
      <c r="A201" s="78" t="s">
        <v>507</v>
      </c>
      <c r="B201" s="66" t="s">
        <v>220</v>
      </c>
      <c r="C201" s="67" t="s">
        <v>222</v>
      </c>
      <c r="D201" s="66" t="s">
        <v>112</v>
      </c>
      <c r="E201" s="66" t="s">
        <v>227</v>
      </c>
      <c r="F201" s="67" t="s">
        <v>134</v>
      </c>
      <c r="G201" s="185">
        <f>G202</f>
        <v>1388.8</v>
      </c>
      <c r="H201" s="185">
        <f>H202</f>
        <v>1389.8</v>
      </c>
    </row>
    <row r="202" spans="1:10" ht="22.5" x14ac:dyDescent="0.2">
      <c r="A202" s="78" t="s">
        <v>135</v>
      </c>
      <c r="B202" s="66" t="s">
        <v>220</v>
      </c>
      <c r="C202" s="67" t="s">
        <v>222</v>
      </c>
      <c r="D202" s="66" t="s">
        <v>112</v>
      </c>
      <c r="E202" s="66" t="s">
        <v>227</v>
      </c>
      <c r="F202" s="67" t="s">
        <v>136</v>
      </c>
      <c r="G202" s="185">
        <f>G203+G204</f>
        <v>1388.8</v>
      </c>
      <c r="H202" s="185">
        <f>H203+H204</f>
        <v>1389.8</v>
      </c>
    </row>
    <row r="203" spans="1:10" ht="22.5" x14ac:dyDescent="0.2">
      <c r="A203" s="106" t="s">
        <v>152</v>
      </c>
      <c r="B203" s="66" t="s">
        <v>220</v>
      </c>
      <c r="C203" s="67" t="s">
        <v>222</v>
      </c>
      <c r="D203" s="66" t="s">
        <v>112</v>
      </c>
      <c r="E203" s="66" t="s">
        <v>227</v>
      </c>
      <c r="F203" s="67">
        <v>242</v>
      </c>
      <c r="G203" s="185">
        <v>0</v>
      </c>
      <c r="H203" s="185">
        <v>1</v>
      </c>
    </row>
    <row r="204" spans="1:10" x14ac:dyDescent="0.2">
      <c r="A204" s="106" t="s">
        <v>681</v>
      </c>
      <c r="B204" s="66" t="s">
        <v>220</v>
      </c>
      <c r="C204" s="67" t="s">
        <v>222</v>
      </c>
      <c r="D204" s="66" t="s">
        <v>112</v>
      </c>
      <c r="E204" s="66" t="s">
        <v>227</v>
      </c>
      <c r="F204" s="67" t="s">
        <v>138</v>
      </c>
      <c r="G204" s="185">
        <f>1419.2-30.4</f>
        <v>1388.8</v>
      </c>
      <c r="H204" s="185">
        <f>1419.2-30.4</f>
        <v>1388.8</v>
      </c>
    </row>
    <row r="205" spans="1:10" ht="22.5" x14ac:dyDescent="0.2">
      <c r="A205" s="78" t="s">
        <v>116</v>
      </c>
      <c r="B205" s="66" t="s">
        <v>220</v>
      </c>
      <c r="C205" s="67" t="s">
        <v>222</v>
      </c>
      <c r="D205" s="66" t="s">
        <v>112</v>
      </c>
      <c r="E205" s="66" t="s">
        <v>227</v>
      </c>
      <c r="F205" s="67" t="s">
        <v>117</v>
      </c>
      <c r="G205" s="185">
        <f>G206</f>
        <v>29275.9</v>
      </c>
      <c r="H205" s="185">
        <f>H206</f>
        <v>29276.9</v>
      </c>
    </row>
    <row r="206" spans="1:10" x14ac:dyDescent="0.2">
      <c r="A206" s="78" t="s">
        <v>118</v>
      </c>
      <c r="B206" s="66" t="s">
        <v>220</v>
      </c>
      <c r="C206" s="67" t="s">
        <v>222</v>
      </c>
      <c r="D206" s="66" t="s">
        <v>112</v>
      </c>
      <c r="E206" s="66" t="s">
        <v>227</v>
      </c>
      <c r="F206" s="67" t="s">
        <v>119</v>
      </c>
      <c r="G206" s="185">
        <f>G207</f>
        <v>29275.9</v>
      </c>
      <c r="H206" s="185">
        <f>H207</f>
        <v>29276.9</v>
      </c>
    </row>
    <row r="207" spans="1:10" ht="33.75" x14ac:dyDescent="0.2">
      <c r="A207" s="78" t="s">
        <v>120</v>
      </c>
      <c r="B207" s="66" t="s">
        <v>220</v>
      </c>
      <c r="C207" s="67" t="s">
        <v>222</v>
      </c>
      <c r="D207" s="66" t="s">
        <v>112</v>
      </c>
      <c r="E207" s="66" t="s">
        <v>227</v>
      </c>
      <c r="F207" s="67" t="s">
        <v>121</v>
      </c>
      <c r="G207" s="185">
        <v>29275.9</v>
      </c>
      <c r="H207" s="185">
        <v>29276.9</v>
      </c>
    </row>
    <row r="208" spans="1:10" x14ac:dyDescent="0.2">
      <c r="A208" s="69" t="s">
        <v>153</v>
      </c>
      <c r="B208" s="66" t="s">
        <v>220</v>
      </c>
      <c r="C208" s="67" t="s">
        <v>222</v>
      </c>
      <c r="D208" s="66" t="s">
        <v>112</v>
      </c>
      <c r="E208" s="66" t="s">
        <v>227</v>
      </c>
      <c r="F208" s="67" t="s">
        <v>215</v>
      </c>
      <c r="G208" s="185">
        <f>G209</f>
        <v>66</v>
      </c>
      <c r="H208" s="185">
        <f>H209</f>
        <v>66</v>
      </c>
    </row>
    <row r="209" spans="1:8" x14ac:dyDescent="0.2">
      <c r="A209" s="69" t="s">
        <v>154</v>
      </c>
      <c r="B209" s="66" t="s">
        <v>220</v>
      </c>
      <c r="C209" s="67" t="s">
        <v>222</v>
      </c>
      <c r="D209" s="66" t="s">
        <v>112</v>
      </c>
      <c r="E209" s="66" t="s">
        <v>227</v>
      </c>
      <c r="F209" s="67" t="s">
        <v>155</v>
      </c>
      <c r="G209" s="185">
        <f>G210+G211</f>
        <v>66</v>
      </c>
      <c r="H209" s="185">
        <f>H210+H211</f>
        <v>66</v>
      </c>
    </row>
    <row r="210" spans="1:8" x14ac:dyDescent="0.2">
      <c r="A210" s="73" t="s">
        <v>156</v>
      </c>
      <c r="B210" s="66" t="s">
        <v>220</v>
      </c>
      <c r="C210" s="67" t="s">
        <v>222</v>
      </c>
      <c r="D210" s="66" t="s">
        <v>112</v>
      </c>
      <c r="E210" s="66" t="s">
        <v>227</v>
      </c>
      <c r="F210" s="67" t="s">
        <v>157</v>
      </c>
      <c r="G210" s="185">
        <v>12</v>
      </c>
      <c r="H210" s="185">
        <v>12</v>
      </c>
    </row>
    <row r="211" spans="1:8" x14ac:dyDescent="0.2">
      <c r="A211" s="69" t="s">
        <v>469</v>
      </c>
      <c r="B211" s="66" t="s">
        <v>220</v>
      </c>
      <c r="C211" s="67" t="s">
        <v>222</v>
      </c>
      <c r="D211" s="66" t="s">
        <v>112</v>
      </c>
      <c r="E211" s="66" t="s">
        <v>227</v>
      </c>
      <c r="F211" s="67">
        <v>853</v>
      </c>
      <c r="G211" s="185">
        <v>54</v>
      </c>
      <c r="H211" s="185">
        <v>54</v>
      </c>
    </row>
    <row r="212" spans="1:8" ht="38.25" customHeight="1" x14ac:dyDescent="0.2">
      <c r="A212" s="319" t="s">
        <v>711</v>
      </c>
      <c r="B212" s="66" t="s">
        <v>220</v>
      </c>
      <c r="C212" s="67" t="s">
        <v>222</v>
      </c>
      <c r="D212" s="66" t="s">
        <v>112</v>
      </c>
      <c r="E212" s="66" t="s">
        <v>228</v>
      </c>
      <c r="F212" s="79" t="s">
        <v>165</v>
      </c>
      <c r="G212" s="183">
        <f>G213+G217+G220</f>
        <v>45660.7</v>
      </c>
      <c r="H212" s="183">
        <f>H213+H217+H220</f>
        <v>46198.400000000001</v>
      </c>
    </row>
    <row r="213" spans="1:8" ht="33.75" x14ac:dyDescent="0.2">
      <c r="A213" s="78" t="s">
        <v>125</v>
      </c>
      <c r="B213" s="66" t="s">
        <v>220</v>
      </c>
      <c r="C213" s="67" t="s">
        <v>222</v>
      </c>
      <c r="D213" s="66" t="s">
        <v>112</v>
      </c>
      <c r="E213" s="66" t="s">
        <v>228</v>
      </c>
      <c r="F213" s="67" t="s">
        <v>126</v>
      </c>
      <c r="G213" s="185">
        <f>G214</f>
        <v>6510</v>
      </c>
      <c r="H213" s="185">
        <f>H214</f>
        <v>6510</v>
      </c>
    </row>
    <row r="214" spans="1:8" x14ac:dyDescent="0.2">
      <c r="A214" s="78" t="s">
        <v>127</v>
      </c>
      <c r="B214" s="66" t="s">
        <v>220</v>
      </c>
      <c r="C214" s="67" t="s">
        <v>222</v>
      </c>
      <c r="D214" s="66" t="s">
        <v>112</v>
      </c>
      <c r="E214" s="66" t="s">
        <v>228</v>
      </c>
      <c r="F214" s="67">
        <v>110</v>
      </c>
      <c r="G214" s="185">
        <f>G215+G216</f>
        <v>6510</v>
      </c>
      <c r="H214" s="185">
        <f>H215+H216</f>
        <v>6510</v>
      </c>
    </row>
    <row r="215" spans="1:8" x14ac:dyDescent="0.2">
      <c r="A215" s="78" t="s">
        <v>128</v>
      </c>
      <c r="B215" s="66" t="s">
        <v>220</v>
      </c>
      <c r="C215" s="67" t="s">
        <v>222</v>
      </c>
      <c r="D215" s="66" t="s">
        <v>112</v>
      </c>
      <c r="E215" s="66" t="s">
        <v>228</v>
      </c>
      <c r="F215" s="67">
        <v>111</v>
      </c>
      <c r="G215" s="185">
        <v>5000</v>
      </c>
      <c r="H215" s="185">
        <v>5000</v>
      </c>
    </row>
    <row r="216" spans="1:8" ht="22.5" x14ac:dyDescent="0.2">
      <c r="A216" s="105" t="s">
        <v>129</v>
      </c>
      <c r="B216" s="66" t="s">
        <v>220</v>
      </c>
      <c r="C216" s="67" t="s">
        <v>222</v>
      </c>
      <c r="D216" s="66" t="s">
        <v>112</v>
      </c>
      <c r="E216" s="66" t="s">
        <v>228</v>
      </c>
      <c r="F216" s="67">
        <v>119</v>
      </c>
      <c r="G216" s="185">
        <v>1510</v>
      </c>
      <c r="H216" s="185">
        <v>1510</v>
      </c>
    </row>
    <row r="217" spans="1:8" x14ac:dyDescent="0.2">
      <c r="A217" s="78" t="s">
        <v>507</v>
      </c>
      <c r="B217" s="66" t="s">
        <v>220</v>
      </c>
      <c r="C217" s="67" t="s">
        <v>222</v>
      </c>
      <c r="D217" s="66" t="s">
        <v>112</v>
      </c>
      <c r="E217" s="66" t="s">
        <v>228</v>
      </c>
      <c r="F217" s="67" t="s">
        <v>134</v>
      </c>
      <c r="G217" s="185">
        <f>G218</f>
        <v>51</v>
      </c>
      <c r="H217" s="185">
        <f>H218</f>
        <v>51</v>
      </c>
    </row>
    <row r="218" spans="1:8" ht="22.5" x14ac:dyDescent="0.2">
      <c r="A218" s="78" t="s">
        <v>135</v>
      </c>
      <c r="B218" s="66" t="s">
        <v>220</v>
      </c>
      <c r="C218" s="67" t="s">
        <v>222</v>
      </c>
      <c r="D218" s="66" t="s">
        <v>112</v>
      </c>
      <c r="E218" s="66" t="s">
        <v>228</v>
      </c>
      <c r="F218" s="67" t="s">
        <v>136</v>
      </c>
      <c r="G218" s="185">
        <f>+G219</f>
        <v>51</v>
      </c>
      <c r="H218" s="185">
        <f>+H219</f>
        <v>51</v>
      </c>
    </row>
    <row r="219" spans="1:8" x14ac:dyDescent="0.2">
      <c r="A219" s="106" t="s">
        <v>681</v>
      </c>
      <c r="B219" s="66" t="s">
        <v>220</v>
      </c>
      <c r="C219" s="67" t="s">
        <v>222</v>
      </c>
      <c r="D219" s="66" t="s">
        <v>112</v>
      </c>
      <c r="E219" s="66" t="s">
        <v>228</v>
      </c>
      <c r="F219" s="67" t="s">
        <v>138</v>
      </c>
      <c r="G219" s="185">
        <v>51</v>
      </c>
      <c r="H219" s="185">
        <v>51</v>
      </c>
    </row>
    <row r="220" spans="1:8" ht="22.5" x14ac:dyDescent="0.2">
      <c r="A220" s="78" t="s">
        <v>116</v>
      </c>
      <c r="B220" s="66" t="s">
        <v>220</v>
      </c>
      <c r="C220" s="67" t="s">
        <v>222</v>
      </c>
      <c r="D220" s="66" t="s">
        <v>112</v>
      </c>
      <c r="E220" s="66" t="s">
        <v>228</v>
      </c>
      <c r="F220" s="67" t="s">
        <v>117</v>
      </c>
      <c r="G220" s="185">
        <f>G221</f>
        <v>39099.699999999997</v>
      </c>
      <c r="H220" s="185">
        <f>H221</f>
        <v>39637.4</v>
      </c>
    </row>
    <row r="221" spans="1:8" x14ac:dyDescent="0.2">
      <c r="A221" s="78" t="s">
        <v>118</v>
      </c>
      <c r="B221" s="66" t="s">
        <v>220</v>
      </c>
      <c r="C221" s="67" t="s">
        <v>222</v>
      </c>
      <c r="D221" s="66" t="s">
        <v>112</v>
      </c>
      <c r="E221" s="66" t="s">
        <v>228</v>
      </c>
      <c r="F221" s="67" t="s">
        <v>119</v>
      </c>
      <c r="G221" s="185">
        <f>G222</f>
        <v>39099.699999999997</v>
      </c>
      <c r="H221" s="185">
        <f>H222</f>
        <v>39637.4</v>
      </c>
    </row>
    <row r="222" spans="1:8" ht="33.75" x14ac:dyDescent="0.2">
      <c r="A222" s="78" t="s">
        <v>120</v>
      </c>
      <c r="B222" s="66" t="s">
        <v>220</v>
      </c>
      <c r="C222" s="67" t="s">
        <v>222</v>
      </c>
      <c r="D222" s="66" t="s">
        <v>112</v>
      </c>
      <c r="E222" s="66" t="s">
        <v>228</v>
      </c>
      <c r="F222" s="67" t="s">
        <v>121</v>
      </c>
      <c r="G222" s="185">
        <v>39099.699999999997</v>
      </c>
      <c r="H222" s="185">
        <v>39637.4</v>
      </c>
    </row>
    <row r="223" spans="1:8" ht="33.75" x14ac:dyDescent="0.2">
      <c r="A223" s="65" t="s">
        <v>229</v>
      </c>
      <c r="B223" s="66" t="s">
        <v>220</v>
      </c>
      <c r="C223" s="67" t="s">
        <v>222</v>
      </c>
      <c r="D223" s="66" t="s">
        <v>112</v>
      </c>
      <c r="E223" s="66" t="s">
        <v>230</v>
      </c>
      <c r="F223" s="67"/>
      <c r="G223" s="185">
        <f>G224</f>
        <v>211.4</v>
      </c>
      <c r="H223" s="185">
        <f>H224</f>
        <v>213.4</v>
      </c>
    </row>
    <row r="224" spans="1:8" ht="33.75" x14ac:dyDescent="0.2">
      <c r="A224" s="80" t="s">
        <v>519</v>
      </c>
      <c r="B224" s="66" t="s">
        <v>220</v>
      </c>
      <c r="C224" s="67" t="s">
        <v>222</v>
      </c>
      <c r="D224" s="66" t="s">
        <v>112</v>
      </c>
      <c r="E224" s="66" t="s">
        <v>231</v>
      </c>
      <c r="F224" s="67"/>
      <c r="G224" s="185">
        <f>G225+G228</f>
        <v>211.4</v>
      </c>
      <c r="H224" s="185">
        <f>H225+H228</f>
        <v>213.4</v>
      </c>
    </row>
    <row r="225" spans="1:10" ht="33.75" x14ac:dyDescent="0.2">
      <c r="A225" s="78" t="s">
        <v>125</v>
      </c>
      <c r="B225" s="66" t="s">
        <v>220</v>
      </c>
      <c r="C225" s="67" t="s">
        <v>222</v>
      </c>
      <c r="D225" s="66" t="s">
        <v>112</v>
      </c>
      <c r="E225" s="66" t="s">
        <v>231</v>
      </c>
      <c r="F225" s="67">
        <v>100</v>
      </c>
      <c r="G225" s="185">
        <f>G227</f>
        <v>30.4</v>
      </c>
      <c r="H225" s="185">
        <f>H227</f>
        <v>31.4</v>
      </c>
    </row>
    <row r="226" spans="1:10" x14ac:dyDescent="0.2">
      <c r="A226" s="78" t="s">
        <v>127</v>
      </c>
      <c r="B226" s="66" t="s">
        <v>220</v>
      </c>
      <c r="C226" s="67" t="s">
        <v>222</v>
      </c>
      <c r="D226" s="66" t="s">
        <v>112</v>
      </c>
      <c r="E226" s="66" t="s">
        <v>231</v>
      </c>
      <c r="F226" s="67">
        <v>110</v>
      </c>
      <c r="G226" s="185">
        <f>G227</f>
        <v>30.4</v>
      </c>
      <c r="H226" s="185">
        <f>H227</f>
        <v>31.4</v>
      </c>
    </row>
    <row r="227" spans="1:10" x14ac:dyDescent="0.2">
      <c r="A227" s="106" t="s">
        <v>470</v>
      </c>
      <c r="B227" s="66" t="s">
        <v>220</v>
      </c>
      <c r="C227" s="67" t="s">
        <v>222</v>
      </c>
      <c r="D227" s="66" t="s">
        <v>112</v>
      </c>
      <c r="E227" s="66" t="s">
        <v>231</v>
      </c>
      <c r="F227" s="67">
        <v>112</v>
      </c>
      <c r="G227" s="185">
        <v>30.4</v>
      </c>
      <c r="H227" s="185">
        <v>31.4</v>
      </c>
    </row>
    <row r="228" spans="1:10" ht="22.5" x14ac:dyDescent="0.2">
      <c r="A228" s="78" t="s">
        <v>116</v>
      </c>
      <c r="B228" s="66" t="s">
        <v>220</v>
      </c>
      <c r="C228" s="67" t="s">
        <v>222</v>
      </c>
      <c r="D228" s="66" t="s">
        <v>112</v>
      </c>
      <c r="E228" s="66" t="s">
        <v>231</v>
      </c>
      <c r="F228" s="67">
        <v>600</v>
      </c>
      <c r="G228" s="185">
        <f>G229</f>
        <v>181</v>
      </c>
      <c r="H228" s="185">
        <f>H229</f>
        <v>182</v>
      </c>
    </row>
    <row r="229" spans="1:10" x14ac:dyDescent="0.2">
      <c r="A229" s="78" t="s">
        <v>118</v>
      </c>
      <c r="B229" s="66" t="s">
        <v>220</v>
      </c>
      <c r="C229" s="67" t="s">
        <v>222</v>
      </c>
      <c r="D229" s="66" t="s">
        <v>112</v>
      </c>
      <c r="E229" s="66" t="s">
        <v>231</v>
      </c>
      <c r="F229" s="67">
        <v>610</v>
      </c>
      <c r="G229" s="185">
        <f>G230</f>
        <v>181</v>
      </c>
      <c r="H229" s="185">
        <f>H230</f>
        <v>182</v>
      </c>
    </row>
    <row r="230" spans="1:10" ht="33.75" x14ac:dyDescent="0.2">
      <c r="A230" s="78" t="s">
        <v>120</v>
      </c>
      <c r="B230" s="66" t="s">
        <v>220</v>
      </c>
      <c r="C230" s="67" t="s">
        <v>222</v>
      </c>
      <c r="D230" s="66" t="s">
        <v>112</v>
      </c>
      <c r="E230" s="66" t="s">
        <v>231</v>
      </c>
      <c r="F230" s="67">
        <v>611</v>
      </c>
      <c r="G230" s="185">
        <v>181</v>
      </c>
      <c r="H230" s="185">
        <v>182</v>
      </c>
      <c r="I230" s="118"/>
      <c r="J230" s="118"/>
    </row>
    <row r="231" spans="1:10" x14ac:dyDescent="0.2">
      <c r="A231" s="61" t="s">
        <v>232</v>
      </c>
      <c r="B231" s="89" t="s">
        <v>220</v>
      </c>
      <c r="C231" s="91" t="s">
        <v>222</v>
      </c>
      <c r="D231" s="89" t="s">
        <v>233</v>
      </c>
      <c r="E231" s="89" t="s">
        <v>164</v>
      </c>
      <c r="F231" s="91" t="s">
        <v>165</v>
      </c>
      <c r="G231" s="180">
        <f>G232+G261+G271</f>
        <v>188156.79999999999</v>
      </c>
      <c r="H231" s="180">
        <f>H232+H261+H271</f>
        <v>190206.09999999998</v>
      </c>
      <c r="I231" s="118"/>
    </row>
    <row r="232" spans="1:10" x14ac:dyDescent="0.2">
      <c r="A232" s="93" t="s">
        <v>234</v>
      </c>
      <c r="B232" s="89" t="s">
        <v>220</v>
      </c>
      <c r="C232" s="91" t="s">
        <v>222</v>
      </c>
      <c r="D232" s="89" t="s">
        <v>233</v>
      </c>
      <c r="E232" s="89" t="s">
        <v>235</v>
      </c>
      <c r="F232" s="92" t="s">
        <v>165</v>
      </c>
      <c r="G232" s="181">
        <f>G248+G233</f>
        <v>185259.49999999997</v>
      </c>
      <c r="H232" s="181">
        <f>H248+H233</f>
        <v>187273.59999999998</v>
      </c>
      <c r="I232" s="118"/>
    </row>
    <row r="233" spans="1:10" x14ac:dyDescent="0.2">
      <c r="A233" s="322" t="s">
        <v>894</v>
      </c>
      <c r="B233" s="66" t="s">
        <v>220</v>
      </c>
      <c r="C233" s="67" t="s">
        <v>222</v>
      </c>
      <c r="D233" s="66" t="s">
        <v>233</v>
      </c>
      <c r="E233" s="66" t="s">
        <v>893</v>
      </c>
      <c r="F233" s="79"/>
      <c r="G233" s="183">
        <f>G234+G238+G243</f>
        <v>14389.4</v>
      </c>
      <c r="H233" s="183">
        <f>H234+H238+H243</f>
        <v>14391.4</v>
      </c>
      <c r="I233" s="118"/>
    </row>
    <row r="234" spans="1:10" x14ac:dyDescent="0.2">
      <c r="A234" s="78" t="s">
        <v>507</v>
      </c>
      <c r="B234" s="66" t="s">
        <v>220</v>
      </c>
      <c r="C234" s="67" t="s">
        <v>222</v>
      </c>
      <c r="D234" s="66" t="s">
        <v>233</v>
      </c>
      <c r="E234" s="66" t="s">
        <v>893</v>
      </c>
      <c r="F234" s="67" t="s">
        <v>134</v>
      </c>
      <c r="G234" s="185">
        <f>SUM(G235)</f>
        <v>1993.1</v>
      </c>
      <c r="H234" s="185">
        <f>SUM(H235)</f>
        <v>1994.1</v>
      </c>
    </row>
    <row r="235" spans="1:10" ht="22.5" x14ac:dyDescent="0.2">
      <c r="A235" s="78" t="s">
        <v>135</v>
      </c>
      <c r="B235" s="66" t="s">
        <v>220</v>
      </c>
      <c r="C235" s="67" t="s">
        <v>222</v>
      </c>
      <c r="D235" s="66" t="s">
        <v>233</v>
      </c>
      <c r="E235" s="66" t="s">
        <v>893</v>
      </c>
      <c r="F235" s="67" t="s">
        <v>136</v>
      </c>
      <c r="G235" s="185">
        <f>G236+G237</f>
        <v>1993.1</v>
      </c>
      <c r="H235" s="185">
        <f>H236+H237</f>
        <v>1994.1</v>
      </c>
    </row>
    <row r="236" spans="1:10" ht="22.5" x14ac:dyDescent="0.2">
      <c r="A236" s="106" t="s">
        <v>152</v>
      </c>
      <c r="B236" s="66" t="s">
        <v>220</v>
      </c>
      <c r="C236" s="67" t="s">
        <v>222</v>
      </c>
      <c r="D236" s="66" t="s">
        <v>233</v>
      </c>
      <c r="E236" s="66" t="s">
        <v>893</v>
      </c>
      <c r="F236" s="67">
        <v>242</v>
      </c>
      <c r="G236" s="185"/>
      <c r="H236" s="185"/>
    </row>
    <row r="237" spans="1:10" x14ac:dyDescent="0.2">
      <c r="A237" s="106" t="s">
        <v>681</v>
      </c>
      <c r="B237" s="66" t="s">
        <v>220</v>
      </c>
      <c r="C237" s="67" t="s">
        <v>222</v>
      </c>
      <c r="D237" s="66" t="s">
        <v>233</v>
      </c>
      <c r="E237" s="66" t="s">
        <v>893</v>
      </c>
      <c r="F237" s="67" t="s">
        <v>138</v>
      </c>
      <c r="G237" s="185">
        <v>1993.1</v>
      </c>
      <c r="H237" s="185">
        <v>1994.1</v>
      </c>
    </row>
    <row r="238" spans="1:10" ht="22.5" x14ac:dyDescent="0.2">
      <c r="A238" s="78" t="s">
        <v>116</v>
      </c>
      <c r="B238" s="66" t="s">
        <v>220</v>
      </c>
      <c r="C238" s="67" t="s">
        <v>222</v>
      </c>
      <c r="D238" s="66" t="s">
        <v>233</v>
      </c>
      <c r="E238" s="66" t="s">
        <v>893</v>
      </c>
      <c r="F238" s="67">
        <v>600</v>
      </c>
      <c r="G238" s="185">
        <f>G239+G241</f>
        <v>12338.3</v>
      </c>
      <c r="H238" s="185">
        <f>H239+H241</f>
        <v>12339.3</v>
      </c>
    </row>
    <row r="239" spans="1:10" s="81" customFormat="1" ht="12.75" customHeight="1" x14ac:dyDescent="0.2">
      <c r="A239" s="78" t="s">
        <v>118</v>
      </c>
      <c r="B239" s="66" t="s">
        <v>220</v>
      </c>
      <c r="C239" s="67" t="s">
        <v>222</v>
      </c>
      <c r="D239" s="66" t="s">
        <v>233</v>
      </c>
      <c r="E239" s="66" t="s">
        <v>893</v>
      </c>
      <c r="F239" s="67">
        <v>610</v>
      </c>
      <c r="G239" s="185">
        <f>G240</f>
        <v>11110.8</v>
      </c>
      <c r="H239" s="185">
        <f>H240</f>
        <v>11111.8</v>
      </c>
      <c r="I239" s="122"/>
      <c r="J239" s="122"/>
    </row>
    <row r="240" spans="1:10" s="81" customFormat="1" ht="33" customHeight="1" x14ac:dyDescent="0.2">
      <c r="A240" s="78" t="s">
        <v>120</v>
      </c>
      <c r="B240" s="66" t="s">
        <v>220</v>
      </c>
      <c r="C240" s="67" t="s">
        <v>222</v>
      </c>
      <c r="D240" s="66" t="s">
        <v>233</v>
      </c>
      <c r="E240" s="66" t="s">
        <v>893</v>
      </c>
      <c r="F240" s="67">
        <v>611</v>
      </c>
      <c r="G240" s="185">
        <v>11110.8</v>
      </c>
      <c r="H240" s="185">
        <v>11111.8</v>
      </c>
      <c r="I240" s="122"/>
      <c r="J240" s="122"/>
    </row>
    <row r="241" spans="1:9" x14ac:dyDescent="0.2">
      <c r="A241" s="65" t="s">
        <v>393</v>
      </c>
      <c r="B241" s="66" t="s">
        <v>220</v>
      </c>
      <c r="C241" s="67" t="s">
        <v>222</v>
      </c>
      <c r="D241" s="66" t="s">
        <v>233</v>
      </c>
      <c r="E241" s="66" t="s">
        <v>893</v>
      </c>
      <c r="F241" s="67">
        <v>620</v>
      </c>
      <c r="G241" s="185">
        <f>G242</f>
        <v>1227.5</v>
      </c>
      <c r="H241" s="185">
        <f>H242</f>
        <v>1227.5</v>
      </c>
    </row>
    <row r="242" spans="1:9" ht="33.75" x14ac:dyDescent="0.2">
      <c r="A242" s="65" t="s">
        <v>394</v>
      </c>
      <c r="B242" s="66" t="s">
        <v>220</v>
      </c>
      <c r="C242" s="67" t="s">
        <v>222</v>
      </c>
      <c r="D242" s="66" t="s">
        <v>233</v>
      </c>
      <c r="E242" s="66" t="s">
        <v>893</v>
      </c>
      <c r="F242" s="67">
        <v>621</v>
      </c>
      <c r="G242" s="185">
        <v>1227.5</v>
      </c>
      <c r="H242" s="185">
        <v>1227.5</v>
      </c>
    </row>
    <row r="243" spans="1:9" x14ac:dyDescent="0.2">
      <c r="A243" s="69" t="s">
        <v>153</v>
      </c>
      <c r="B243" s="66" t="s">
        <v>220</v>
      </c>
      <c r="C243" s="67" t="s">
        <v>222</v>
      </c>
      <c r="D243" s="66" t="s">
        <v>233</v>
      </c>
      <c r="E243" s="66" t="s">
        <v>893</v>
      </c>
      <c r="F243" s="67" t="s">
        <v>215</v>
      </c>
      <c r="G243" s="185">
        <f>SUM(G244)</f>
        <v>58</v>
      </c>
      <c r="H243" s="185">
        <f>SUM(H244)</f>
        <v>58</v>
      </c>
    </row>
    <row r="244" spans="1:9" x14ac:dyDescent="0.2">
      <c r="A244" s="69" t="s">
        <v>154</v>
      </c>
      <c r="B244" s="66" t="s">
        <v>220</v>
      </c>
      <c r="C244" s="67" t="s">
        <v>222</v>
      </c>
      <c r="D244" s="66" t="s">
        <v>233</v>
      </c>
      <c r="E244" s="66" t="s">
        <v>893</v>
      </c>
      <c r="F244" s="67" t="s">
        <v>155</v>
      </c>
      <c r="G244" s="185">
        <f>SUM(G245:G246)</f>
        <v>58</v>
      </c>
      <c r="H244" s="185">
        <f>SUM(H245:H246)</f>
        <v>58</v>
      </c>
    </row>
    <row r="245" spans="1:9" x14ac:dyDescent="0.2">
      <c r="A245" s="73" t="s">
        <v>156</v>
      </c>
      <c r="B245" s="66" t="s">
        <v>220</v>
      </c>
      <c r="C245" s="67" t="s">
        <v>222</v>
      </c>
      <c r="D245" s="66" t="s">
        <v>233</v>
      </c>
      <c r="E245" s="66" t="s">
        <v>893</v>
      </c>
      <c r="F245" s="67" t="s">
        <v>157</v>
      </c>
      <c r="G245" s="185">
        <v>23</v>
      </c>
      <c r="H245" s="185">
        <v>23</v>
      </c>
    </row>
    <row r="246" spans="1:9" x14ac:dyDescent="0.2">
      <c r="A246" s="69" t="s">
        <v>469</v>
      </c>
      <c r="B246" s="66" t="s">
        <v>220</v>
      </c>
      <c r="C246" s="67" t="s">
        <v>222</v>
      </c>
      <c r="D246" s="66" t="s">
        <v>233</v>
      </c>
      <c r="E246" s="66" t="s">
        <v>893</v>
      </c>
      <c r="F246" s="67">
        <v>853</v>
      </c>
      <c r="G246" s="185">
        <v>35</v>
      </c>
      <c r="H246" s="185">
        <v>35</v>
      </c>
    </row>
    <row r="247" spans="1:9" ht="45.75" customHeight="1" x14ac:dyDescent="0.2">
      <c r="A247" s="65" t="s">
        <v>72</v>
      </c>
      <c r="B247" s="66" t="s">
        <v>220</v>
      </c>
      <c r="C247" s="67" t="s">
        <v>222</v>
      </c>
      <c r="D247" s="66" t="s">
        <v>233</v>
      </c>
      <c r="E247" s="66" t="s">
        <v>895</v>
      </c>
      <c r="F247" s="67"/>
      <c r="G247" s="185">
        <f>G248</f>
        <v>170870.09999999998</v>
      </c>
      <c r="H247" s="185">
        <f>H248</f>
        <v>172882.19999999998</v>
      </c>
      <c r="I247" s="118"/>
    </row>
    <row r="248" spans="1:9" x14ac:dyDescent="0.2">
      <c r="A248" s="65" t="s">
        <v>511</v>
      </c>
      <c r="B248" s="66" t="s">
        <v>220</v>
      </c>
      <c r="C248" s="67" t="s">
        <v>222</v>
      </c>
      <c r="D248" s="66" t="s">
        <v>233</v>
      </c>
      <c r="E248" s="66" t="s">
        <v>895</v>
      </c>
      <c r="F248" s="67" t="s">
        <v>165</v>
      </c>
      <c r="G248" s="185">
        <f>G249+G253+G256</f>
        <v>170870.09999999998</v>
      </c>
      <c r="H248" s="185">
        <f>H249+H253+H256</f>
        <v>172882.19999999998</v>
      </c>
    </row>
    <row r="249" spans="1:9" ht="33.75" x14ac:dyDescent="0.2">
      <c r="A249" s="78" t="s">
        <v>125</v>
      </c>
      <c r="B249" s="66" t="s">
        <v>220</v>
      </c>
      <c r="C249" s="67" t="s">
        <v>222</v>
      </c>
      <c r="D249" s="66" t="s">
        <v>233</v>
      </c>
      <c r="E249" s="66" t="s">
        <v>895</v>
      </c>
      <c r="F249" s="67" t="s">
        <v>126</v>
      </c>
      <c r="G249" s="185">
        <f>G250</f>
        <v>13671</v>
      </c>
      <c r="H249" s="185">
        <f>H250</f>
        <v>13671</v>
      </c>
    </row>
    <row r="250" spans="1:9" x14ac:dyDescent="0.2">
      <c r="A250" s="78" t="s">
        <v>127</v>
      </c>
      <c r="B250" s="66" t="s">
        <v>220</v>
      </c>
      <c r="C250" s="67" t="s">
        <v>222</v>
      </c>
      <c r="D250" s="66" t="s">
        <v>233</v>
      </c>
      <c r="E250" s="66" t="s">
        <v>895</v>
      </c>
      <c r="F250" s="67">
        <v>110</v>
      </c>
      <c r="G250" s="185">
        <f>G251+G252</f>
        <v>13671</v>
      </c>
      <c r="H250" s="185">
        <f>H251+H252</f>
        <v>13671</v>
      </c>
    </row>
    <row r="251" spans="1:9" x14ac:dyDescent="0.2">
      <c r="A251" s="78" t="s">
        <v>128</v>
      </c>
      <c r="B251" s="66" t="s">
        <v>220</v>
      </c>
      <c r="C251" s="67" t="s">
        <v>222</v>
      </c>
      <c r="D251" s="66" t="s">
        <v>233</v>
      </c>
      <c r="E251" s="66" t="s">
        <v>895</v>
      </c>
      <c r="F251" s="67">
        <v>111</v>
      </c>
      <c r="G251" s="185">
        <v>10500</v>
      </c>
      <c r="H251" s="185">
        <v>10500</v>
      </c>
    </row>
    <row r="252" spans="1:9" ht="22.5" x14ac:dyDescent="0.2">
      <c r="A252" s="105" t="s">
        <v>129</v>
      </c>
      <c r="B252" s="66" t="s">
        <v>220</v>
      </c>
      <c r="C252" s="67" t="s">
        <v>222</v>
      </c>
      <c r="D252" s="66" t="s">
        <v>233</v>
      </c>
      <c r="E252" s="66" t="s">
        <v>895</v>
      </c>
      <c r="F252" s="67">
        <v>119</v>
      </c>
      <c r="G252" s="185">
        <v>3171</v>
      </c>
      <c r="H252" s="185">
        <v>3171</v>
      </c>
    </row>
    <row r="253" spans="1:9" x14ac:dyDescent="0.2">
      <c r="A253" s="78" t="s">
        <v>507</v>
      </c>
      <c r="B253" s="66" t="s">
        <v>220</v>
      </c>
      <c r="C253" s="67" t="s">
        <v>222</v>
      </c>
      <c r="D253" s="66" t="s">
        <v>233</v>
      </c>
      <c r="E253" s="66" t="s">
        <v>895</v>
      </c>
      <c r="F253" s="67" t="s">
        <v>134</v>
      </c>
      <c r="G253" s="185">
        <f>SUM(G254)</f>
        <v>53.8</v>
      </c>
      <c r="H253" s="185">
        <f>SUM(H254)</f>
        <v>54.8</v>
      </c>
    </row>
    <row r="254" spans="1:9" ht="22.5" x14ac:dyDescent="0.2">
      <c r="A254" s="78" t="s">
        <v>135</v>
      </c>
      <c r="B254" s="66" t="s">
        <v>220</v>
      </c>
      <c r="C254" s="67" t="s">
        <v>222</v>
      </c>
      <c r="D254" s="66" t="s">
        <v>233</v>
      </c>
      <c r="E254" s="66" t="s">
        <v>895</v>
      </c>
      <c r="F254" s="67" t="s">
        <v>136</v>
      </c>
      <c r="G254" s="185">
        <f>SUM(G255)</f>
        <v>53.8</v>
      </c>
      <c r="H254" s="185">
        <f>SUM(H255)</f>
        <v>54.8</v>
      </c>
    </row>
    <row r="255" spans="1:9" x14ac:dyDescent="0.2">
      <c r="A255" s="106" t="s">
        <v>681</v>
      </c>
      <c r="B255" s="66" t="s">
        <v>220</v>
      </c>
      <c r="C255" s="67" t="s">
        <v>222</v>
      </c>
      <c r="D255" s="66" t="s">
        <v>233</v>
      </c>
      <c r="E255" s="66" t="s">
        <v>895</v>
      </c>
      <c r="F255" s="67" t="s">
        <v>138</v>
      </c>
      <c r="G255" s="185">
        <v>53.8</v>
      </c>
      <c r="H255" s="185">
        <v>54.8</v>
      </c>
    </row>
    <row r="256" spans="1:9" ht="22.5" x14ac:dyDescent="0.2">
      <c r="A256" s="78" t="s">
        <v>116</v>
      </c>
      <c r="B256" s="66" t="s">
        <v>220</v>
      </c>
      <c r="C256" s="67" t="s">
        <v>222</v>
      </c>
      <c r="D256" s="67" t="s">
        <v>233</v>
      </c>
      <c r="E256" s="66" t="s">
        <v>895</v>
      </c>
      <c r="F256" s="67" t="s">
        <v>117</v>
      </c>
      <c r="G256" s="185">
        <f>G257+G259</f>
        <v>157145.29999999999</v>
      </c>
      <c r="H256" s="185">
        <f>H257+H259</f>
        <v>159156.4</v>
      </c>
    </row>
    <row r="257" spans="1:10" x14ac:dyDescent="0.2">
      <c r="A257" s="78" t="s">
        <v>118</v>
      </c>
      <c r="B257" s="66" t="s">
        <v>220</v>
      </c>
      <c r="C257" s="67" t="s">
        <v>222</v>
      </c>
      <c r="D257" s="67" t="s">
        <v>233</v>
      </c>
      <c r="E257" s="66" t="s">
        <v>895</v>
      </c>
      <c r="F257" s="67" t="s">
        <v>119</v>
      </c>
      <c r="G257" s="185">
        <f>G258</f>
        <v>134794.29999999999</v>
      </c>
      <c r="H257" s="185">
        <f>H258</f>
        <v>136804.4</v>
      </c>
    </row>
    <row r="258" spans="1:10" ht="33.75" x14ac:dyDescent="0.2">
      <c r="A258" s="78" t="s">
        <v>120</v>
      </c>
      <c r="B258" s="66" t="s">
        <v>220</v>
      </c>
      <c r="C258" s="67" t="s">
        <v>222</v>
      </c>
      <c r="D258" s="67" t="s">
        <v>233</v>
      </c>
      <c r="E258" s="66" t="s">
        <v>895</v>
      </c>
      <c r="F258" s="67" t="s">
        <v>121</v>
      </c>
      <c r="G258" s="185">
        <v>134794.29999999999</v>
      </c>
      <c r="H258" s="185">
        <v>136804.4</v>
      </c>
    </row>
    <row r="259" spans="1:10" x14ac:dyDescent="0.2">
      <c r="A259" s="65" t="s">
        <v>393</v>
      </c>
      <c r="B259" s="66" t="s">
        <v>220</v>
      </c>
      <c r="C259" s="67" t="s">
        <v>222</v>
      </c>
      <c r="D259" s="67" t="s">
        <v>233</v>
      </c>
      <c r="E259" s="66" t="s">
        <v>895</v>
      </c>
      <c r="F259" s="67">
        <v>620</v>
      </c>
      <c r="G259" s="185">
        <f>G260</f>
        <v>22351</v>
      </c>
      <c r="H259" s="185">
        <f>H260</f>
        <v>22352</v>
      </c>
    </row>
    <row r="260" spans="1:10" ht="33.75" x14ac:dyDescent="0.2">
      <c r="A260" s="65" t="s">
        <v>394</v>
      </c>
      <c r="B260" s="66" t="s">
        <v>220</v>
      </c>
      <c r="C260" s="67" t="s">
        <v>222</v>
      </c>
      <c r="D260" s="67" t="s">
        <v>233</v>
      </c>
      <c r="E260" s="66" t="s">
        <v>895</v>
      </c>
      <c r="F260" s="67">
        <v>621</v>
      </c>
      <c r="G260" s="185">
        <v>22351</v>
      </c>
      <c r="H260" s="185">
        <v>22352</v>
      </c>
      <c r="J260" s="118"/>
    </row>
    <row r="261" spans="1:10" ht="33.75" x14ac:dyDescent="0.2">
      <c r="A261" s="145" t="s">
        <v>471</v>
      </c>
      <c r="B261" s="96" t="s">
        <v>220</v>
      </c>
      <c r="C261" s="98" t="s">
        <v>222</v>
      </c>
      <c r="D261" s="98" t="s">
        <v>233</v>
      </c>
      <c r="E261" s="96" t="s">
        <v>230</v>
      </c>
      <c r="F261" s="98"/>
      <c r="G261" s="187">
        <f>G262</f>
        <v>826.09999999999991</v>
      </c>
      <c r="H261" s="187">
        <f>H262</f>
        <v>836.9</v>
      </c>
    </row>
    <row r="262" spans="1:10" ht="33.75" x14ac:dyDescent="0.2">
      <c r="A262" s="80" t="s">
        <v>81</v>
      </c>
      <c r="B262" s="66" t="s">
        <v>220</v>
      </c>
      <c r="C262" s="67" t="s">
        <v>222</v>
      </c>
      <c r="D262" s="67" t="s">
        <v>233</v>
      </c>
      <c r="E262" s="66" t="s">
        <v>231</v>
      </c>
      <c r="F262" s="67"/>
      <c r="G262" s="185">
        <f>G263+G266</f>
        <v>826.09999999999991</v>
      </c>
      <c r="H262" s="185">
        <f>H263+H266</f>
        <v>836.9</v>
      </c>
    </row>
    <row r="263" spans="1:10" ht="33.75" x14ac:dyDescent="0.2">
      <c r="A263" s="78" t="s">
        <v>125</v>
      </c>
      <c r="B263" s="66" t="s">
        <v>220</v>
      </c>
      <c r="C263" s="67" t="s">
        <v>222</v>
      </c>
      <c r="D263" s="67" t="s">
        <v>233</v>
      </c>
      <c r="E263" s="66" t="s">
        <v>231</v>
      </c>
      <c r="F263" s="67">
        <v>100</v>
      </c>
      <c r="G263" s="185">
        <f>G264</f>
        <v>20.3</v>
      </c>
      <c r="H263" s="185">
        <f>H264</f>
        <v>21.3</v>
      </c>
    </row>
    <row r="264" spans="1:10" x14ac:dyDescent="0.2">
      <c r="A264" s="78" t="s">
        <v>127</v>
      </c>
      <c r="B264" s="66" t="s">
        <v>220</v>
      </c>
      <c r="C264" s="67" t="s">
        <v>222</v>
      </c>
      <c r="D264" s="67" t="s">
        <v>233</v>
      </c>
      <c r="E264" s="66" t="s">
        <v>231</v>
      </c>
      <c r="F264" s="67">
        <v>110</v>
      </c>
      <c r="G264" s="185">
        <f>G265</f>
        <v>20.3</v>
      </c>
      <c r="H264" s="185">
        <f>H265</f>
        <v>21.3</v>
      </c>
    </row>
    <row r="265" spans="1:10" x14ac:dyDescent="0.2">
      <c r="A265" s="106" t="s">
        <v>470</v>
      </c>
      <c r="B265" s="66" t="s">
        <v>220</v>
      </c>
      <c r="C265" s="67" t="s">
        <v>222</v>
      </c>
      <c r="D265" s="67" t="s">
        <v>233</v>
      </c>
      <c r="E265" s="66" t="s">
        <v>231</v>
      </c>
      <c r="F265" s="67">
        <v>112</v>
      </c>
      <c r="G265" s="185">
        <v>20.3</v>
      </c>
      <c r="H265" s="185">
        <v>21.3</v>
      </c>
    </row>
    <row r="266" spans="1:10" ht="22.5" x14ac:dyDescent="0.2">
      <c r="A266" s="78" t="s">
        <v>116</v>
      </c>
      <c r="B266" s="66" t="s">
        <v>220</v>
      </c>
      <c r="C266" s="67" t="s">
        <v>222</v>
      </c>
      <c r="D266" s="67" t="s">
        <v>233</v>
      </c>
      <c r="E266" s="66" t="s">
        <v>231</v>
      </c>
      <c r="F266" s="67">
        <v>600</v>
      </c>
      <c r="G266" s="185">
        <f>G267+G269</f>
        <v>805.8</v>
      </c>
      <c r="H266" s="185">
        <f>H267+H269</f>
        <v>815.6</v>
      </c>
    </row>
    <row r="267" spans="1:10" x14ac:dyDescent="0.2">
      <c r="A267" s="78" t="s">
        <v>118</v>
      </c>
      <c r="B267" s="66" t="s">
        <v>220</v>
      </c>
      <c r="C267" s="67" t="s">
        <v>222</v>
      </c>
      <c r="D267" s="67" t="s">
        <v>233</v>
      </c>
      <c r="E267" s="66" t="s">
        <v>231</v>
      </c>
      <c r="F267" s="67">
        <v>610</v>
      </c>
      <c r="G267" s="185">
        <f>G268</f>
        <v>718.3</v>
      </c>
      <c r="H267" s="185">
        <f>H268</f>
        <v>727.1</v>
      </c>
    </row>
    <row r="268" spans="1:10" ht="33.75" x14ac:dyDescent="0.2">
      <c r="A268" s="78" t="s">
        <v>120</v>
      </c>
      <c r="B268" s="66" t="s">
        <v>220</v>
      </c>
      <c r="C268" s="67" t="s">
        <v>222</v>
      </c>
      <c r="D268" s="67" t="s">
        <v>233</v>
      </c>
      <c r="E268" s="66" t="s">
        <v>231</v>
      </c>
      <c r="F268" s="67">
        <v>611</v>
      </c>
      <c r="G268" s="185">
        <v>718.3</v>
      </c>
      <c r="H268" s="185">
        <v>727.1</v>
      </c>
    </row>
    <row r="269" spans="1:10" x14ac:dyDescent="0.2">
      <c r="A269" s="65" t="s">
        <v>393</v>
      </c>
      <c r="B269" s="66" t="s">
        <v>220</v>
      </c>
      <c r="C269" s="67" t="s">
        <v>222</v>
      </c>
      <c r="D269" s="67" t="s">
        <v>233</v>
      </c>
      <c r="E269" s="66" t="s">
        <v>231</v>
      </c>
      <c r="F269" s="67">
        <v>620</v>
      </c>
      <c r="G269" s="185">
        <f>G270</f>
        <v>87.5</v>
      </c>
      <c r="H269" s="185">
        <f>H270</f>
        <v>88.5</v>
      </c>
    </row>
    <row r="270" spans="1:10" ht="33.75" x14ac:dyDescent="0.2">
      <c r="A270" s="65" t="s">
        <v>394</v>
      </c>
      <c r="B270" s="66" t="s">
        <v>220</v>
      </c>
      <c r="C270" s="67" t="s">
        <v>222</v>
      </c>
      <c r="D270" s="67" t="s">
        <v>233</v>
      </c>
      <c r="E270" s="66" t="s">
        <v>231</v>
      </c>
      <c r="F270" s="67">
        <v>621</v>
      </c>
      <c r="G270" s="185">
        <v>87.5</v>
      </c>
      <c r="H270" s="185">
        <v>88.5</v>
      </c>
    </row>
    <row r="271" spans="1:10" ht="22.5" x14ac:dyDescent="0.2">
      <c r="A271" s="65" t="s">
        <v>521</v>
      </c>
      <c r="B271" s="66" t="s">
        <v>220</v>
      </c>
      <c r="C271" s="67" t="s">
        <v>222</v>
      </c>
      <c r="D271" s="67" t="s">
        <v>233</v>
      </c>
      <c r="E271" s="66" t="s">
        <v>717</v>
      </c>
      <c r="F271" s="67" t="s">
        <v>165</v>
      </c>
      <c r="G271" s="185">
        <f t="shared" ref="G271:H273" si="10">G272</f>
        <v>2071.1999999999998</v>
      </c>
      <c r="H271" s="185">
        <f t="shared" si="10"/>
        <v>2095.6</v>
      </c>
    </row>
    <row r="272" spans="1:10" ht="22.5" x14ac:dyDescent="0.2">
      <c r="A272" s="78" t="s">
        <v>135</v>
      </c>
      <c r="B272" s="66" t="s">
        <v>220</v>
      </c>
      <c r="C272" s="67" t="s">
        <v>222</v>
      </c>
      <c r="D272" s="67" t="s">
        <v>233</v>
      </c>
      <c r="E272" s="66" t="s">
        <v>717</v>
      </c>
      <c r="F272" s="67">
        <v>200</v>
      </c>
      <c r="G272" s="185">
        <f t="shared" si="10"/>
        <v>2071.1999999999998</v>
      </c>
      <c r="H272" s="185">
        <f t="shared" si="10"/>
        <v>2095.6</v>
      </c>
    </row>
    <row r="273" spans="1:8" ht="22.5" x14ac:dyDescent="0.2">
      <c r="A273" s="106" t="s">
        <v>152</v>
      </c>
      <c r="B273" s="66" t="s">
        <v>220</v>
      </c>
      <c r="C273" s="67" t="s">
        <v>222</v>
      </c>
      <c r="D273" s="67" t="s">
        <v>233</v>
      </c>
      <c r="E273" s="66" t="s">
        <v>717</v>
      </c>
      <c r="F273" s="67">
        <v>240</v>
      </c>
      <c r="G273" s="185">
        <f t="shared" si="10"/>
        <v>2071.1999999999998</v>
      </c>
      <c r="H273" s="185">
        <f t="shared" si="10"/>
        <v>2095.6</v>
      </c>
    </row>
    <row r="274" spans="1:8" x14ac:dyDescent="0.2">
      <c r="A274" s="106" t="s">
        <v>681</v>
      </c>
      <c r="B274" s="66" t="s">
        <v>220</v>
      </c>
      <c r="C274" s="67" t="s">
        <v>222</v>
      </c>
      <c r="D274" s="67" t="s">
        <v>233</v>
      </c>
      <c r="E274" s="66" t="s">
        <v>717</v>
      </c>
      <c r="F274" s="67">
        <v>244</v>
      </c>
      <c r="G274" s="185">
        <v>2071.1999999999998</v>
      </c>
      <c r="H274" s="185">
        <v>2095.6</v>
      </c>
    </row>
    <row r="275" spans="1:8" x14ac:dyDescent="0.2">
      <c r="A275" s="93" t="s">
        <v>397</v>
      </c>
      <c r="B275" s="94" t="s">
        <v>220</v>
      </c>
      <c r="C275" s="92" t="s">
        <v>222</v>
      </c>
      <c r="D275" s="94" t="s">
        <v>169</v>
      </c>
      <c r="E275" s="94"/>
      <c r="F275" s="92" t="s">
        <v>165</v>
      </c>
      <c r="G275" s="180">
        <f>G276+G284+G280</f>
        <v>21149.8</v>
      </c>
      <c r="H275" s="180">
        <f>H276+H284+H280</f>
        <v>9906.9</v>
      </c>
    </row>
    <row r="276" spans="1:8" ht="22.5" x14ac:dyDescent="0.2">
      <c r="A276" s="78" t="s">
        <v>712</v>
      </c>
      <c r="B276" s="82" t="s">
        <v>220</v>
      </c>
      <c r="C276" s="79" t="s">
        <v>222</v>
      </c>
      <c r="D276" s="82" t="s">
        <v>169</v>
      </c>
      <c r="E276" s="82" t="s">
        <v>399</v>
      </c>
      <c r="F276" s="79" t="s">
        <v>165</v>
      </c>
      <c r="G276" s="185">
        <f t="shared" ref="G276:H278" si="11">G277</f>
        <v>20522.899999999998</v>
      </c>
      <c r="H276" s="185">
        <f t="shared" si="11"/>
        <v>9273.2999999999993</v>
      </c>
    </row>
    <row r="277" spans="1:8" ht="22.5" x14ac:dyDescent="0.2">
      <c r="A277" s="78" t="s">
        <v>116</v>
      </c>
      <c r="B277" s="82" t="s">
        <v>220</v>
      </c>
      <c r="C277" s="79" t="s">
        <v>222</v>
      </c>
      <c r="D277" s="82" t="s">
        <v>169</v>
      </c>
      <c r="E277" s="82" t="s">
        <v>399</v>
      </c>
      <c r="F277" s="79">
        <v>600</v>
      </c>
      <c r="G277" s="185">
        <f t="shared" si="11"/>
        <v>20522.899999999998</v>
      </c>
      <c r="H277" s="185">
        <f t="shared" si="11"/>
        <v>9273.2999999999993</v>
      </c>
    </row>
    <row r="278" spans="1:8" x14ac:dyDescent="0.2">
      <c r="A278" s="78" t="s">
        <v>118</v>
      </c>
      <c r="B278" s="82" t="s">
        <v>220</v>
      </c>
      <c r="C278" s="79" t="s">
        <v>222</v>
      </c>
      <c r="D278" s="82" t="s">
        <v>169</v>
      </c>
      <c r="E278" s="82" t="s">
        <v>399</v>
      </c>
      <c r="F278" s="79">
        <v>610</v>
      </c>
      <c r="G278" s="185">
        <f t="shared" si="11"/>
        <v>20522.899999999998</v>
      </c>
      <c r="H278" s="185">
        <f t="shared" si="11"/>
        <v>9273.2999999999993</v>
      </c>
    </row>
    <row r="279" spans="1:8" ht="33.75" x14ac:dyDescent="0.2">
      <c r="A279" s="78" t="s">
        <v>120</v>
      </c>
      <c r="B279" s="82" t="s">
        <v>220</v>
      </c>
      <c r="C279" s="79" t="s">
        <v>222</v>
      </c>
      <c r="D279" s="82" t="s">
        <v>169</v>
      </c>
      <c r="E279" s="82" t="s">
        <v>399</v>
      </c>
      <c r="F279" s="79">
        <v>611</v>
      </c>
      <c r="G279" s="185">
        <f>33383.7-12860.8</f>
        <v>20522.899999999998</v>
      </c>
      <c r="H279" s="185">
        <f>35391.1-26117.8</f>
        <v>9273.2999999999993</v>
      </c>
    </row>
    <row r="280" spans="1:8" ht="22.5" x14ac:dyDescent="0.2">
      <c r="A280" s="78" t="s">
        <v>712</v>
      </c>
      <c r="B280" s="82" t="s">
        <v>220</v>
      </c>
      <c r="C280" s="79" t="s">
        <v>222</v>
      </c>
      <c r="D280" s="82" t="s">
        <v>169</v>
      </c>
      <c r="E280" s="82" t="s">
        <v>778</v>
      </c>
      <c r="F280" s="79" t="s">
        <v>165</v>
      </c>
      <c r="G280" s="185">
        <f t="shared" ref="G280:H282" si="12">G281</f>
        <v>484.5</v>
      </c>
      <c r="H280" s="185">
        <f t="shared" si="12"/>
        <v>490.2</v>
      </c>
    </row>
    <row r="281" spans="1:8" ht="22.5" x14ac:dyDescent="0.2">
      <c r="A281" s="78" t="s">
        <v>116</v>
      </c>
      <c r="B281" s="82" t="s">
        <v>220</v>
      </c>
      <c r="C281" s="79" t="s">
        <v>222</v>
      </c>
      <c r="D281" s="82" t="s">
        <v>169</v>
      </c>
      <c r="E281" s="82" t="s">
        <v>779</v>
      </c>
      <c r="F281" s="79">
        <v>600</v>
      </c>
      <c r="G281" s="185">
        <f t="shared" si="12"/>
        <v>484.5</v>
      </c>
      <c r="H281" s="185">
        <f t="shared" si="12"/>
        <v>490.2</v>
      </c>
    </row>
    <row r="282" spans="1:8" x14ac:dyDescent="0.2">
      <c r="A282" s="78" t="s">
        <v>118</v>
      </c>
      <c r="B282" s="82" t="s">
        <v>220</v>
      </c>
      <c r="C282" s="79" t="s">
        <v>222</v>
      </c>
      <c r="D282" s="82" t="s">
        <v>169</v>
      </c>
      <c r="E282" s="82" t="s">
        <v>779</v>
      </c>
      <c r="F282" s="79">
        <v>610</v>
      </c>
      <c r="G282" s="185">
        <f t="shared" si="12"/>
        <v>484.5</v>
      </c>
      <c r="H282" s="185">
        <f t="shared" si="12"/>
        <v>490.2</v>
      </c>
    </row>
    <row r="283" spans="1:8" ht="33.75" x14ac:dyDescent="0.2">
      <c r="A283" s="78" t="s">
        <v>120</v>
      </c>
      <c r="B283" s="82" t="s">
        <v>220</v>
      </c>
      <c r="C283" s="79" t="s">
        <v>222</v>
      </c>
      <c r="D283" s="82" t="s">
        <v>169</v>
      </c>
      <c r="E283" s="82" t="s">
        <v>779</v>
      </c>
      <c r="F283" s="79">
        <v>611</v>
      </c>
      <c r="G283" s="185">
        <v>484.5</v>
      </c>
      <c r="H283" s="185">
        <v>490.2</v>
      </c>
    </row>
    <row r="284" spans="1:8" ht="33.75" x14ac:dyDescent="0.2">
      <c r="A284" s="78" t="s">
        <v>471</v>
      </c>
      <c r="B284" s="82" t="s">
        <v>220</v>
      </c>
      <c r="C284" s="79" t="s">
        <v>222</v>
      </c>
      <c r="D284" s="82" t="s">
        <v>169</v>
      </c>
      <c r="E284" s="82" t="s">
        <v>230</v>
      </c>
      <c r="F284" s="79"/>
      <c r="G284" s="185">
        <f t="shared" ref="G284:H287" si="13">G285</f>
        <v>142.4</v>
      </c>
      <c r="H284" s="185">
        <f t="shared" si="13"/>
        <v>143.4</v>
      </c>
    </row>
    <row r="285" spans="1:8" ht="33.75" x14ac:dyDescent="0.2">
      <c r="A285" s="80" t="s">
        <v>81</v>
      </c>
      <c r="B285" s="82" t="s">
        <v>220</v>
      </c>
      <c r="C285" s="79" t="s">
        <v>222</v>
      </c>
      <c r="D285" s="82" t="s">
        <v>169</v>
      </c>
      <c r="E285" s="82" t="s">
        <v>231</v>
      </c>
      <c r="F285" s="79"/>
      <c r="G285" s="185">
        <f t="shared" si="13"/>
        <v>142.4</v>
      </c>
      <c r="H285" s="185">
        <f t="shared" si="13"/>
        <v>143.4</v>
      </c>
    </row>
    <row r="286" spans="1:8" ht="22.5" x14ac:dyDescent="0.2">
      <c r="A286" s="78" t="s">
        <v>116</v>
      </c>
      <c r="B286" s="82" t="s">
        <v>220</v>
      </c>
      <c r="C286" s="79" t="s">
        <v>222</v>
      </c>
      <c r="D286" s="82" t="s">
        <v>169</v>
      </c>
      <c r="E286" s="82" t="s">
        <v>231</v>
      </c>
      <c r="F286" s="67">
        <v>600</v>
      </c>
      <c r="G286" s="185">
        <f t="shared" si="13"/>
        <v>142.4</v>
      </c>
      <c r="H286" s="185">
        <f t="shared" si="13"/>
        <v>143.4</v>
      </c>
    </row>
    <row r="287" spans="1:8" x14ac:dyDescent="0.2">
      <c r="A287" s="78" t="s">
        <v>118</v>
      </c>
      <c r="B287" s="82" t="s">
        <v>220</v>
      </c>
      <c r="C287" s="79" t="s">
        <v>222</v>
      </c>
      <c r="D287" s="82" t="s">
        <v>169</v>
      </c>
      <c r="E287" s="82" t="s">
        <v>231</v>
      </c>
      <c r="F287" s="67">
        <v>610</v>
      </c>
      <c r="G287" s="185">
        <f t="shared" si="13"/>
        <v>142.4</v>
      </c>
      <c r="H287" s="185">
        <f t="shared" si="13"/>
        <v>143.4</v>
      </c>
    </row>
    <row r="288" spans="1:8" ht="33.75" x14ac:dyDescent="0.2">
      <c r="A288" s="78" t="s">
        <v>120</v>
      </c>
      <c r="B288" s="82" t="s">
        <v>220</v>
      </c>
      <c r="C288" s="79" t="s">
        <v>222</v>
      </c>
      <c r="D288" s="82" t="s">
        <v>169</v>
      </c>
      <c r="E288" s="82" t="s">
        <v>231</v>
      </c>
      <c r="F288" s="67">
        <v>611</v>
      </c>
      <c r="G288" s="185">
        <v>142.4</v>
      </c>
      <c r="H288" s="185">
        <v>143.4</v>
      </c>
    </row>
    <row r="289" spans="1:10" x14ac:dyDescent="0.2">
      <c r="A289" s="93" t="s">
        <v>440</v>
      </c>
      <c r="B289" s="90" t="s">
        <v>220</v>
      </c>
      <c r="C289" s="89" t="s">
        <v>222</v>
      </c>
      <c r="D289" s="89" t="s">
        <v>222</v>
      </c>
      <c r="E289" s="89"/>
      <c r="F289" s="91"/>
      <c r="G289" s="180">
        <f>G290</f>
        <v>2242.9</v>
      </c>
      <c r="H289" s="180">
        <f>H290</f>
        <v>2260.1999999999998</v>
      </c>
    </row>
    <row r="290" spans="1:10" x14ac:dyDescent="0.2">
      <c r="A290" s="78" t="s">
        <v>442</v>
      </c>
      <c r="B290" s="62" t="s">
        <v>220</v>
      </c>
      <c r="C290" s="67" t="s">
        <v>222</v>
      </c>
      <c r="D290" s="67" t="s">
        <v>222</v>
      </c>
      <c r="E290" s="66" t="s">
        <v>443</v>
      </c>
      <c r="F290" s="67" t="s">
        <v>165</v>
      </c>
      <c r="G290" s="185">
        <f>G291</f>
        <v>2242.9</v>
      </c>
      <c r="H290" s="185">
        <f>H291</f>
        <v>2260.1999999999998</v>
      </c>
    </row>
    <row r="291" spans="1:10" x14ac:dyDescent="0.2">
      <c r="A291" s="78" t="s">
        <v>444</v>
      </c>
      <c r="B291" s="62" t="s">
        <v>220</v>
      </c>
      <c r="C291" s="67" t="s">
        <v>222</v>
      </c>
      <c r="D291" s="66" t="s">
        <v>222</v>
      </c>
      <c r="E291" s="66" t="s">
        <v>445</v>
      </c>
      <c r="F291" s="67"/>
      <c r="G291" s="185">
        <f>G293</f>
        <v>2242.9</v>
      </c>
      <c r="H291" s="185">
        <f>H293</f>
        <v>2260.1999999999998</v>
      </c>
    </row>
    <row r="292" spans="1:10" x14ac:dyDescent="0.2">
      <c r="A292" s="78" t="s">
        <v>520</v>
      </c>
      <c r="B292" s="62" t="s">
        <v>220</v>
      </c>
      <c r="C292" s="67" t="s">
        <v>222</v>
      </c>
      <c r="D292" s="66" t="s">
        <v>222</v>
      </c>
      <c r="E292" s="66" t="s">
        <v>446</v>
      </c>
      <c r="F292" s="67"/>
      <c r="G292" s="185">
        <f>G293</f>
        <v>2242.9</v>
      </c>
      <c r="H292" s="185">
        <f>H293</f>
        <v>2260.1999999999998</v>
      </c>
    </row>
    <row r="293" spans="1:10" ht="22.5" x14ac:dyDescent="0.2">
      <c r="A293" s="78" t="s">
        <v>116</v>
      </c>
      <c r="B293" s="62" t="s">
        <v>220</v>
      </c>
      <c r="C293" s="67" t="s">
        <v>222</v>
      </c>
      <c r="D293" s="66" t="s">
        <v>222</v>
      </c>
      <c r="E293" s="66" t="s">
        <v>446</v>
      </c>
      <c r="F293" s="67">
        <v>600</v>
      </c>
      <c r="G293" s="185">
        <f>G294+G296</f>
        <v>2242.9</v>
      </c>
      <c r="H293" s="185">
        <f>H294+H296</f>
        <v>2260.1999999999998</v>
      </c>
    </row>
    <row r="294" spans="1:10" x14ac:dyDescent="0.2">
      <c r="A294" s="78" t="s">
        <v>118</v>
      </c>
      <c r="B294" s="62" t="s">
        <v>220</v>
      </c>
      <c r="C294" s="67" t="s">
        <v>222</v>
      </c>
      <c r="D294" s="66" t="s">
        <v>222</v>
      </c>
      <c r="E294" s="66" t="s">
        <v>446</v>
      </c>
      <c r="F294" s="67">
        <v>610</v>
      </c>
      <c r="G294" s="185">
        <f>G295</f>
        <v>2005.9</v>
      </c>
      <c r="H294" s="185">
        <f>H295</f>
        <v>2023.2</v>
      </c>
    </row>
    <row r="295" spans="1:10" ht="33.75" x14ac:dyDescent="0.2">
      <c r="A295" s="78" t="s">
        <v>120</v>
      </c>
      <c r="B295" s="62" t="s">
        <v>220</v>
      </c>
      <c r="C295" s="67" t="s">
        <v>222</v>
      </c>
      <c r="D295" s="66" t="s">
        <v>222</v>
      </c>
      <c r="E295" s="66" t="s">
        <v>446</v>
      </c>
      <c r="F295" s="67">
        <v>611</v>
      </c>
      <c r="G295" s="185">
        <v>2005.9</v>
      </c>
      <c r="H295" s="185">
        <v>2023.2</v>
      </c>
    </row>
    <row r="296" spans="1:10" x14ac:dyDescent="0.2">
      <c r="A296" s="65" t="s">
        <v>393</v>
      </c>
      <c r="B296" s="62" t="s">
        <v>220</v>
      </c>
      <c r="C296" s="67" t="s">
        <v>222</v>
      </c>
      <c r="D296" s="66" t="s">
        <v>222</v>
      </c>
      <c r="E296" s="66" t="s">
        <v>446</v>
      </c>
      <c r="F296" s="67">
        <v>620</v>
      </c>
      <c r="G296" s="185">
        <f>G297</f>
        <v>237</v>
      </c>
      <c r="H296" s="185">
        <f>H297</f>
        <v>237</v>
      </c>
      <c r="I296" s="63"/>
      <c r="J296" s="123"/>
    </row>
    <row r="297" spans="1:10" ht="33.75" x14ac:dyDescent="0.2">
      <c r="A297" s="65" t="s">
        <v>394</v>
      </c>
      <c r="B297" s="62" t="s">
        <v>220</v>
      </c>
      <c r="C297" s="67" t="s">
        <v>222</v>
      </c>
      <c r="D297" s="66" t="s">
        <v>222</v>
      </c>
      <c r="E297" s="66" t="s">
        <v>446</v>
      </c>
      <c r="F297" s="67">
        <v>621</v>
      </c>
      <c r="G297" s="185">
        <v>237</v>
      </c>
      <c r="H297" s="185">
        <v>237</v>
      </c>
      <c r="I297" s="64"/>
      <c r="J297" s="64"/>
    </row>
    <row r="298" spans="1:10" x14ac:dyDescent="0.2">
      <c r="A298" s="61" t="s">
        <v>237</v>
      </c>
      <c r="B298" s="89" t="s">
        <v>220</v>
      </c>
      <c r="C298" s="91" t="s">
        <v>222</v>
      </c>
      <c r="D298" s="89" t="s">
        <v>238</v>
      </c>
      <c r="E298" s="89" t="s">
        <v>164</v>
      </c>
      <c r="F298" s="91" t="s">
        <v>165</v>
      </c>
      <c r="G298" s="180">
        <f>G299</f>
        <v>12147.6</v>
      </c>
      <c r="H298" s="180">
        <f>H299</f>
        <v>12147.6</v>
      </c>
      <c r="I298" s="64"/>
      <c r="J298" s="64"/>
    </row>
    <row r="299" spans="1:10" ht="33.75" x14ac:dyDescent="0.2">
      <c r="A299" s="78" t="s">
        <v>698</v>
      </c>
      <c r="B299" s="66" t="s">
        <v>220</v>
      </c>
      <c r="C299" s="67" t="s">
        <v>222</v>
      </c>
      <c r="D299" s="66" t="s">
        <v>238</v>
      </c>
      <c r="E299" s="66" t="s">
        <v>239</v>
      </c>
      <c r="F299" s="67"/>
      <c r="G299" s="185">
        <f>G300+G319+G305</f>
        <v>12147.6</v>
      </c>
      <c r="H299" s="185">
        <f>H300+H319+H305</f>
        <v>12147.6</v>
      </c>
      <c r="I299" s="64"/>
      <c r="J299" s="64"/>
    </row>
    <row r="300" spans="1:10" ht="22.5" x14ac:dyDescent="0.2">
      <c r="A300" s="65" t="s">
        <v>240</v>
      </c>
      <c r="B300" s="66" t="s">
        <v>220</v>
      </c>
      <c r="C300" s="67" t="s">
        <v>222</v>
      </c>
      <c r="D300" s="66" t="s">
        <v>238</v>
      </c>
      <c r="E300" s="66" t="s">
        <v>241</v>
      </c>
      <c r="F300" s="67"/>
      <c r="G300" s="185">
        <f>G301</f>
        <v>1084.8999999999999</v>
      </c>
      <c r="H300" s="185">
        <f>H301</f>
        <v>1084.8999999999999</v>
      </c>
      <c r="I300" s="64"/>
      <c r="J300" s="64"/>
    </row>
    <row r="301" spans="1:10" ht="33.75" x14ac:dyDescent="0.2">
      <c r="A301" s="78" t="s">
        <v>125</v>
      </c>
      <c r="B301" s="66" t="s">
        <v>220</v>
      </c>
      <c r="C301" s="67" t="s">
        <v>222</v>
      </c>
      <c r="D301" s="66" t="s">
        <v>238</v>
      </c>
      <c r="E301" s="66" t="s">
        <v>241</v>
      </c>
      <c r="F301" s="67">
        <v>100</v>
      </c>
      <c r="G301" s="185">
        <f>G302</f>
        <v>1084.8999999999999</v>
      </c>
      <c r="H301" s="185">
        <f>H302</f>
        <v>1084.8999999999999</v>
      </c>
      <c r="I301" s="124"/>
      <c r="J301" s="64"/>
    </row>
    <row r="302" spans="1:10" x14ac:dyDescent="0.2">
      <c r="A302" s="78" t="s">
        <v>149</v>
      </c>
      <c r="B302" s="66" t="s">
        <v>220</v>
      </c>
      <c r="C302" s="67" t="s">
        <v>222</v>
      </c>
      <c r="D302" s="66" t="s">
        <v>238</v>
      </c>
      <c r="E302" s="66" t="s">
        <v>241</v>
      </c>
      <c r="F302" s="67">
        <v>120</v>
      </c>
      <c r="G302" s="185">
        <f>G303+G304</f>
        <v>1084.8999999999999</v>
      </c>
      <c r="H302" s="185">
        <f>H303+H304</f>
        <v>1084.8999999999999</v>
      </c>
      <c r="I302" s="64"/>
      <c r="J302" s="64"/>
    </row>
    <row r="303" spans="1:10" x14ac:dyDescent="0.2">
      <c r="A303" s="105" t="s">
        <v>150</v>
      </c>
      <c r="B303" s="66" t="s">
        <v>220</v>
      </c>
      <c r="C303" s="67" t="s">
        <v>222</v>
      </c>
      <c r="D303" s="66" t="s">
        <v>238</v>
      </c>
      <c r="E303" s="66" t="s">
        <v>241</v>
      </c>
      <c r="F303" s="67">
        <v>121</v>
      </c>
      <c r="G303" s="185">
        <v>833.3</v>
      </c>
      <c r="H303" s="185">
        <v>833.3</v>
      </c>
      <c r="I303" s="124"/>
      <c r="J303" s="64"/>
    </row>
    <row r="304" spans="1:10" ht="33.75" x14ac:dyDescent="0.2">
      <c r="A304" s="105" t="s">
        <v>151</v>
      </c>
      <c r="B304" s="66" t="s">
        <v>220</v>
      </c>
      <c r="C304" s="67" t="s">
        <v>222</v>
      </c>
      <c r="D304" s="66" t="s">
        <v>238</v>
      </c>
      <c r="E304" s="66" t="s">
        <v>241</v>
      </c>
      <c r="F304" s="67">
        <v>129</v>
      </c>
      <c r="G304" s="185">
        <v>251.6</v>
      </c>
      <c r="H304" s="185">
        <v>251.6</v>
      </c>
    </row>
    <row r="305" spans="1:8" x14ac:dyDescent="0.2">
      <c r="A305" s="65" t="s">
        <v>242</v>
      </c>
      <c r="B305" s="66" t="s">
        <v>220</v>
      </c>
      <c r="C305" s="67" t="s">
        <v>222</v>
      </c>
      <c r="D305" s="66" t="s">
        <v>238</v>
      </c>
      <c r="E305" s="66" t="s">
        <v>243</v>
      </c>
      <c r="F305" s="67" t="s">
        <v>165</v>
      </c>
      <c r="G305" s="185">
        <f>G306+G310+G314</f>
        <v>10362.700000000001</v>
      </c>
      <c r="H305" s="185">
        <f>H306+H310+H314</f>
        <v>10362.700000000001</v>
      </c>
    </row>
    <row r="306" spans="1:8" ht="33.75" x14ac:dyDescent="0.2">
      <c r="A306" s="78" t="s">
        <v>125</v>
      </c>
      <c r="B306" s="66" t="s">
        <v>220</v>
      </c>
      <c r="C306" s="67" t="s">
        <v>222</v>
      </c>
      <c r="D306" s="66" t="s">
        <v>238</v>
      </c>
      <c r="E306" s="66" t="s">
        <v>244</v>
      </c>
      <c r="F306" s="67" t="s">
        <v>126</v>
      </c>
      <c r="G306" s="185">
        <f>G307</f>
        <v>9762.1</v>
      </c>
      <c r="H306" s="185">
        <f>H307</f>
        <v>9762.1</v>
      </c>
    </row>
    <row r="307" spans="1:8" x14ac:dyDescent="0.2">
      <c r="A307" s="78" t="s">
        <v>127</v>
      </c>
      <c r="B307" s="66" t="s">
        <v>220</v>
      </c>
      <c r="C307" s="67" t="s">
        <v>222</v>
      </c>
      <c r="D307" s="66" t="s">
        <v>238</v>
      </c>
      <c r="E307" s="66" t="s">
        <v>244</v>
      </c>
      <c r="F307" s="67">
        <v>110</v>
      </c>
      <c r="G307" s="185">
        <f>G308+G309</f>
        <v>9762.1</v>
      </c>
      <c r="H307" s="185">
        <f>H308+H309</f>
        <v>9762.1</v>
      </c>
    </row>
    <row r="308" spans="1:8" x14ac:dyDescent="0.2">
      <c r="A308" s="78" t="s">
        <v>128</v>
      </c>
      <c r="B308" s="66" t="s">
        <v>220</v>
      </c>
      <c r="C308" s="67" t="s">
        <v>222</v>
      </c>
      <c r="D308" s="66" t="s">
        <v>238</v>
      </c>
      <c r="E308" s="66" t="s">
        <v>244</v>
      </c>
      <c r="F308" s="67">
        <v>111</v>
      </c>
      <c r="G308" s="185">
        <v>7497.8</v>
      </c>
      <c r="H308" s="185">
        <v>7497.8</v>
      </c>
    </row>
    <row r="309" spans="1:8" ht="22.5" x14ac:dyDescent="0.2">
      <c r="A309" s="105" t="s">
        <v>129</v>
      </c>
      <c r="B309" s="66" t="s">
        <v>220</v>
      </c>
      <c r="C309" s="67" t="s">
        <v>222</v>
      </c>
      <c r="D309" s="66" t="s">
        <v>238</v>
      </c>
      <c r="E309" s="66" t="s">
        <v>244</v>
      </c>
      <c r="F309" s="67">
        <v>119</v>
      </c>
      <c r="G309" s="185">
        <v>2264.3000000000002</v>
      </c>
      <c r="H309" s="185">
        <v>2264.3000000000002</v>
      </c>
    </row>
    <row r="310" spans="1:8" x14ac:dyDescent="0.2">
      <c r="A310" s="78" t="s">
        <v>507</v>
      </c>
      <c r="B310" s="66" t="s">
        <v>220</v>
      </c>
      <c r="C310" s="67" t="s">
        <v>222</v>
      </c>
      <c r="D310" s="66" t="s">
        <v>238</v>
      </c>
      <c r="E310" s="66" t="s">
        <v>245</v>
      </c>
      <c r="F310" s="67" t="s">
        <v>134</v>
      </c>
      <c r="G310" s="185">
        <f>G311</f>
        <v>567.6</v>
      </c>
      <c r="H310" s="185">
        <f>H311</f>
        <v>567.6</v>
      </c>
    </row>
    <row r="311" spans="1:8" ht="22.5" x14ac:dyDescent="0.2">
      <c r="A311" s="78" t="s">
        <v>135</v>
      </c>
      <c r="B311" s="66" t="s">
        <v>220</v>
      </c>
      <c r="C311" s="67" t="s">
        <v>222</v>
      </c>
      <c r="D311" s="66" t="s">
        <v>238</v>
      </c>
      <c r="E311" s="66" t="s">
        <v>245</v>
      </c>
      <c r="F311" s="67" t="s">
        <v>136</v>
      </c>
      <c r="G311" s="185">
        <f>G313+G312</f>
        <v>567.6</v>
      </c>
      <c r="H311" s="185">
        <f>H313+H312</f>
        <v>567.6</v>
      </c>
    </row>
    <row r="312" spans="1:8" ht="22.5" x14ac:dyDescent="0.2">
      <c r="A312" s="106" t="s">
        <v>152</v>
      </c>
      <c r="B312" s="66" t="s">
        <v>220</v>
      </c>
      <c r="C312" s="67" t="s">
        <v>222</v>
      </c>
      <c r="D312" s="66" t="s">
        <v>238</v>
      </c>
      <c r="E312" s="66" t="s">
        <v>245</v>
      </c>
      <c r="F312" s="67">
        <v>242</v>
      </c>
      <c r="G312" s="185">
        <v>50</v>
      </c>
      <c r="H312" s="185">
        <v>50</v>
      </c>
    </row>
    <row r="313" spans="1:8" x14ac:dyDescent="0.2">
      <c r="A313" s="106" t="s">
        <v>681</v>
      </c>
      <c r="B313" s="66" t="s">
        <v>220</v>
      </c>
      <c r="C313" s="67" t="s">
        <v>222</v>
      </c>
      <c r="D313" s="66" t="s">
        <v>238</v>
      </c>
      <c r="E313" s="66" t="s">
        <v>245</v>
      </c>
      <c r="F313" s="67" t="s">
        <v>138</v>
      </c>
      <c r="G313" s="185">
        <v>517.6</v>
      </c>
      <c r="H313" s="185">
        <v>517.6</v>
      </c>
    </row>
    <row r="314" spans="1:8" x14ac:dyDescent="0.2">
      <c r="A314" s="69" t="s">
        <v>153</v>
      </c>
      <c r="B314" s="66" t="s">
        <v>220</v>
      </c>
      <c r="C314" s="67" t="s">
        <v>222</v>
      </c>
      <c r="D314" s="66" t="s">
        <v>238</v>
      </c>
      <c r="E314" s="66" t="s">
        <v>245</v>
      </c>
      <c r="F314" s="67" t="s">
        <v>215</v>
      </c>
      <c r="G314" s="185">
        <f>G315</f>
        <v>33</v>
      </c>
      <c r="H314" s="185">
        <f>H315</f>
        <v>33</v>
      </c>
    </row>
    <row r="315" spans="1:8" x14ac:dyDescent="0.2">
      <c r="A315" s="69" t="s">
        <v>154</v>
      </c>
      <c r="B315" s="66" t="s">
        <v>220</v>
      </c>
      <c r="C315" s="67" t="s">
        <v>222</v>
      </c>
      <c r="D315" s="66" t="s">
        <v>238</v>
      </c>
      <c r="E315" s="66" t="s">
        <v>245</v>
      </c>
      <c r="F315" s="67" t="s">
        <v>155</v>
      </c>
      <c r="G315" s="185">
        <f>G316+G317+G318</f>
        <v>33</v>
      </c>
      <c r="H315" s="185">
        <f>H316+H317+H318</f>
        <v>33</v>
      </c>
    </row>
    <row r="316" spans="1:8" x14ac:dyDescent="0.2">
      <c r="A316" s="73" t="s">
        <v>156</v>
      </c>
      <c r="B316" s="66" t="s">
        <v>220</v>
      </c>
      <c r="C316" s="67" t="s">
        <v>222</v>
      </c>
      <c r="D316" s="66" t="s">
        <v>238</v>
      </c>
      <c r="E316" s="66" t="s">
        <v>245</v>
      </c>
      <c r="F316" s="67" t="s">
        <v>157</v>
      </c>
      <c r="G316" s="185">
        <v>6</v>
      </c>
      <c r="H316" s="185">
        <v>6</v>
      </c>
    </row>
    <row r="317" spans="1:8" x14ac:dyDescent="0.2">
      <c r="A317" s="69" t="s">
        <v>216</v>
      </c>
      <c r="B317" s="66" t="s">
        <v>220</v>
      </c>
      <c r="C317" s="67" t="s">
        <v>222</v>
      </c>
      <c r="D317" s="66" t="s">
        <v>238</v>
      </c>
      <c r="E317" s="66" t="s">
        <v>245</v>
      </c>
      <c r="F317" s="67">
        <v>852</v>
      </c>
      <c r="G317" s="185">
        <v>3</v>
      </c>
      <c r="H317" s="185">
        <v>3</v>
      </c>
    </row>
    <row r="318" spans="1:8" x14ac:dyDescent="0.2">
      <c r="A318" s="69" t="s">
        <v>469</v>
      </c>
      <c r="B318" s="66" t="s">
        <v>220</v>
      </c>
      <c r="C318" s="67" t="s">
        <v>222</v>
      </c>
      <c r="D318" s="66" t="s">
        <v>238</v>
      </c>
      <c r="E318" s="66" t="s">
        <v>245</v>
      </c>
      <c r="F318" s="67">
        <v>853</v>
      </c>
      <c r="G318" s="185">
        <v>24</v>
      </c>
      <c r="H318" s="185">
        <v>24</v>
      </c>
    </row>
    <row r="319" spans="1:8" ht="22.5" x14ac:dyDescent="0.2">
      <c r="A319" s="65" t="s">
        <v>246</v>
      </c>
      <c r="B319" s="66" t="s">
        <v>220</v>
      </c>
      <c r="C319" s="67" t="s">
        <v>222</v>
      </c>
      <c r="D319" s="66" t="s">
        <v>238</v>
      </c>
      <c r="E319" s="66" t="s">
        <v>247</v>
      </c>
      <c r="F319" s="67"/>
      <c r="G319" s="185">
        <f>G320+G323</f>
        <v>700</v>
      </c>
      <c r="H319" s="185">
        <f>H320+H323</f>
        <v>700</v>
      </c>
    </row>
    <row r="320" spans="1:8" x14ac:dyDescent="0.2">
      <c r="A320" s="78" t="s">
        <v>507</v>
      </c>
      <c r="B320" s="66" t="s">
        <v>220</v>
      </c>
      <c r="C320" s="67" t="s">
        <v>222</v>
      </c>
      <c r="D320" s="66" t="s">
        <v>238</v>
      </c>
      <c r="E320" s="66" t="s">
        <v>247</v>
      </c>
      <c r="F320" s="67">
        <v>200</v>
      </c>
      <c r="G320" s="185">
        <f>G321</f>
        <v>430</v>
      </c>
      <c r="H320" s="185">
        <f>H321</f>
        <v>430</v>
      </c>
    </row>
    <row r="321" spans="1:10" ht="22.5" x14ac:dyDescent="0.2">
      <c r="A321" s="78" t="s">
        <v>135</v>
      </c>
      <c r="B321" s="66" t="s">
        <v>220</v>
      </c>
      <c r="C321" s="67" t="s">
        <v>222</v>
      </c>
      <c r="D321" s="66" t="s">
        <v>238</v>
      </c>
      <c r="E321" s="66" t="s">
        <v>247</v>
      </c>
      <c r="F321" s="67">
        <v>240</v>
      </c>
      <c r="G321" s="185">
        <f>G322</f>
        <v>430</v>
      </c>
      <c r="H321" s="185">
        <f>H322</f>
        <v>430</v>
      </c>
    </row>
    <row r="322" spans="1:10" x14ac:dyDescent="0.2">
      <c r="A322" s="106" t="s">
        <v>681</v>
      </c>
      <c r="B322" s="66" t="s">
        <v>220</v>
      </c>
      <c r="C322" s="67" t="s">
        <v>222</v>
      </c>
      <c r="D322" s="66" t="s">
        <v>238</v>
      </c>
      <c r="E322" s="66" t="s">
        <v>247</v>
      </c>
      <c r="F322" s="67">
        <v>244</v>
      </c>
      <c r="G322" s="185">
        <v>430</v>
      </c>
      <c r="H322" s="185">
        <v>430</v>
      </c>
    </row>
    <row r="323" spans="1:10" x14ac:dyDescent="0.2">
      <c r="A323" s="73" t="s">
        <v>177</v>
      </c>
      <c r="B323" s="66" t="s">
        <v>220</v>
      </c>
      <c r="C323" s="67" t="s">
        <v>222</v>
      </c>
      <c r="D323" s="66" t="s">
        <v>238</v>
      </c>
      <c r="E323" s="66" t="s">
        <v>247</v>
      </c>
      <c r="F323" s="67">
        <v>300</v>
      </c>
      <c r="G323" s="185">
        <f>G324</f>
        <v>270</v>
      </c>
      <c r="H323" s="185">
        <f>H324</f>
        <v>270</v>
      </c>
    </row>
    <row r="324" spans="1:10" x14ac:dyDescent="0.2">
      <c r="A324" s="65" t="s">
        <v>248</v>
      </c>
      <c r="B324" s="66" t="s">
        <v>220</v>
      </c>
      <c r="C324" s="67" t="s">
        <v>222</v>
      </c>
      <c r="D324" s="66" t="s">
        <v>238</v>
      </c>
      <c r="E324" s="66" t="s">
        <v>247</v>
      </c>
      <c r="F324" s="67">
        <v>350</v>
      </c>
      <c r="G324" s="185">
        <v>270</v>
      </c>
      <c r="H324" s="185">
        <v>270</v>
      </c>
    </row>
    <row r="325" spans="1:10" ht="19.5" customHeight="1" x14ac:dyDescent="0.2">
      <c r="A325" s="61" t="s">
        <v>249</v>
      </c>
      <c r="B325" s="89" t="s">
        <v>220</v>
      </c>
      <c r="C325" s="91">
        <v>10</v>
      </c>
      <c r="D325" s="89" t="s">
        <v>142</v>
      </c>
      <c r="E325" s="89"/>
      <c r="F325" s="91"/>
      <c r="G325" s="188">
        <f t="shared" ref="G325:H331" si="14">G326</f>
        <v>3341.3</v>
      </c>
      <c r="H325" s="188">
        <f t="shared" si="14"/>
        <v>3380.6</v>
      </c>
    </row>
    <row r="326" spans="1:10" ht="29.25" customHeight="1" x14ac:dyDescent="0.2">
      <c r="A326" s="65" t="s">
        <v>699</v>
      </c>
      <c r="B326" s="66" t="s">
        <v>220</v>
      </c>
      <c r="C326" s="67">
        <v>10</v>
      </c>
      <c r="D326" s="66" t="s">
        <v>142</v>
      </c>
      <c r="E326" s="66" t="s">
        <v>224</v>
      </c>
      <c r="F326" s="67"/>
      <c r="G326" s="189">
        <f t="shared" si="14"/>
        <v>3341.3</v>
      </c>
      <c r="H326" s="189">
        <f t="shared" si="14"/>
        <v>3380.6</v>
      </c>
    </row>
    <row r="327" spans="1:10" ht="15" customHeight="1" x14ac:dyDescent="0.2">
      <c r="A327" s="65" t="s">
        <v>225</v>
      </c>
      <c r="B327" s="66" t="s">
        <v>220</v>
      </c>
      <c r="C327" s="67">
        <v>10</v>
      </c>
      <c r="D327" s="66" t="s">
        <v>250</v>
      </c>
      <c r="E327" s="82" t="s">
        <v>226</v>
      </c>
      <c r="F327" s="67"/>
      <c r="G327" s="189">
        <f t="shared" si="14"/>
        <v>3341.3</v>
      </c>
      <c r="H327" s="189">
        <f t="shared" si="14"/>
        <v>3380.6</v>
      </c>
    </row>
    <row r="328" spans="1:10" ht="33.75" customHeight="1" x14ac:dyDescent="0.2">
      <c r="A328" s="65" t="s">
        <v>718</v>
      </c>
      <c r="B328" s="66" t="s">
        <v>220</v>
      </c>
      <c r="C328" s="67" t="s">
        <v>167</v>
      </c>
      <c r="D328" s="66" t="s">
        <v>142</v>
      </c>
      <c r="E328" s="66" t="s">
        <v>251</v>
      </c>
      <c r="F328" s="67" t="s">
        <v>165</v>
      </c>
      <c r="G328" s="185">
        <f>G330</f>
        <v>3341.3</v>
      </c>
      <c r="H328" s="185">
        <f>H330</f>
        <v>3380.6</v>
      </c>
    </row>
    <row r="329" spans="1:10" ht="45" x14ac:dyDescent="0.2">
      <c r="A329" s="65" t="s">
        <v>252</v>
      </c>
      <c r="B329" s="66" t="s">
        <v>220</v>
      </c>
      <c r="C329" s="67" t="s">
        <v>167</v>
      </c>
      <c r="D329" s="66" t="s">
        <v>142</v>
      </c>
      <c r="E329" s="66" t="s">
        <v>253</v>
      </c>
      <c r="F329" s="67"/>
      <c r="G329" s="185">
        <f>G330</f>
        <v>3341.3</v>
      </c>
      <c r="H329" s="185">
        <f>H330</f>
        <v>3380.6</v>
      </c>
    </row>
    <row r="330" spans="1:10" x14ac:dyDescent="0.2">
      <c r="A330" s="73" t="s">
        <v>177</v>
      </c>
      <c r="B330" s="66" t="s">
        <v>220</v>
      </c>
      <c r="C330" s="67" t="s">
        <v>167</v>
      </c>
      <c r="D330" s="66" t="s">
        <v>142</v>
      </c>
      <c r="E330" s="66" t="s">
        <v>253</v>
      </c>
      <c r="F330" s="71" t="s">
        <v>178</v>
      </c>
      <c r="G330" s="184">
        <f t="shared" si="14"/>
        <v>3341.3</v>
      </c>
      <c r="H330" s="184">
        <f t="shared" si="14"/>
        <v>3380.6</v>
      </c>
    </row>
    <row r="331" spans="1:10" x14ac:dyDescent="0.2">
      <c r="A331" s="73" t="s">
        <v>179</v>
      </c>
      <c r="B331" s="66" t="s">
        <v>220</v>
      </c>
      <c r="C331" s="67" t="s">
        <v>167</v>
      </c>
      <c r="D331" s="66" t="s">
        <v>142</v>
      </c>
      <c r="E331" s="66" t="s">
        <v>253</v>
      </c>
      <c r="F331" s="74">
        <v>310</v>
      </c>
      <c r="G331" s="184">
        <f t="shared" si="14"/>
        <v>3341.3</v>
      </c>
      <c r="H331" s="184">
        <f t="shared" si="14"/>
        <v>3380.6</v>
      </c>
    </row>
    <row r="332" spans="1:10" ht="22.5" x14ac:dyDescent="0.2">
      <c r="A332" s="69" t="s">
        <v>180</v>
      </c>
      <c r="B332" s="66" t="s">
        <v>220</v>
      </c>
      <c r="C332" s="67" t="s">
        <v>167</v>
      </c>
      <c r="D332" s="66" t="s">
        <v>142</v>
      </c>
      <c r="E332" s="66" t="s">
        <v>253</v>
      </c>
      <c r="F332" s="74">
        <v>313</v>
      </c>
      <c r="G332" s="184">
        <v>3341.3</v>
      </c>
      <c r="H332" s="184">
        <v>3380.6</v>
      </c>
    </row>
    <row r="333" spans="1:10" ht="21" x14ac:dyDescent="0.2">
      <c r="A333" s="109" t="s">
        <v>254</v>
      </c>
      <c r="B333" s="94" t="s">
        <v>255</v>
      </c>
      <c r="C333" s="92" t="s">
        <v>163</v>
      </c>
      <c r="D333" s="94" t="s">
        <v>163</v>
      </c>
      <c r="E333" s="94" t="s">
        <v>164</v>
      </c>
      <c r="F333" s="92" t="s">
        <v>165</v>
      </c>
      <c r="G333" s="190">
        <f>G334+G381</f>
        <v>3974.9</v>
      </c>
      <c r="H333" s="190">
        <f>H334+H381</f>
        <v>3981.9</v>
      </c>
    </row>
    <row r="334" spans="1:10" ht="17.25" customHeight="1" x14ac:dyDescent="0.2">
      <c r="A334" s="93" t="s">
        <v>256</v>
      </c>
      <c r="B334" s="94" t="s">
        <v>255</v>
      </c>
      <c r="C334" s="92" t="s">
        <v>142</v>
      </c>
      <c r="D334" s="94" t="s">
        <v>163</v>
      </c>
      <c r="E334" s="94" t="s">
        <v>164</v>
      </c>
      <c r="F334" s="92" t="s">
        <v>165</v>
      </c>
      <c r="G334" s="181">
        <f>G335+G354</f>
        <v>3474.9</v>
      </c>
      <c r="H334" s="181">
        <f>H335+H354</f>
        <v>3481.9</v>
      </c>
    </row>
    <row r="335" spans="1:10" ht="15.75" customHeight="1" x14ac:dyDescent="0.2">
      <c r="A335" s="93" t="s">
        <v>257</v>
      </c>
      <c r="B335" s="94" t="s">
        <v>255</v>
      </c>
      <c r="C335" s="92" t="s">
        <v>142</v>
      </c>
      <c r="D335" s="94" t="s">
        <v>258</v>
      </c>
      <c r="E335" s="94" t="s">
        <v>164</v>
      </c>
      <c r="F335" s="92" t="s">
        <v>165</v>
      </c>
      <c r="G335" s="181">
        <f t="shared" ref="G335:H337" si="15">G336</f>
        <v>2414.9</v>
      </c>
      <c r="H335" s="181">
        <f t="shared" si="15"/>
        <v>2415.9</v>
      </c>
    </row>
    <row r="336" spans="1:10" s="75" customFormat="1" ht="33.75" x14ac:dyDescent="0.2">
      <c r="A336" s="78" t="s">
        <v>719</v>
      </c>
      <c r="B336" s="82" t="s">
        <v>255</v>
      </c>
      <c r="C336" s="79" t="s">
        <v>142</v>
      </c>
      <c r="D336" s="82" t="s">
        <v>258</v>
      </c>
      <c r="E336" s="82" t="s">
        <v>259</v>
      </c>
      <c r="F336" s="79"/>
      <c r="G336" s="183">
        <f t="shared" si="15"/>
        <v>2414.9</v>
      </c>
      <c r="H336" s="183">
        <f t="shared" si="15"/>
        <v>2415.9</v>
      </c>
      <c r="I336" s="120"/>
      <c r="J336" s="120"/>
    </row>
    <row r="337" spans="1:10" s="75" customFormat="1" ht="11.25" x14ac:dyDescent="0.2">
      <c r="A337" s="78" t="s">
        <v>206</v>
      </c>
      <c r="B337" s="82" t="s">
        <v>255</v>
      </c>
      <c r="C337" s="79" t="s">
        <v>142</v>
      </c>
      <c r="D337" s="82" t="s">
        <v>258</v>
      </c>
      <c r="E337" s="82" t="s">
        <v>260</v>
      </c>
      <c r="F337" s="79" t="s">
        <v>165</v>
      </c>
      <c r="G337" s="183">
        <f t="shared" si="15"/>
        <v>2414.9</v>
      </c>
      <c r="H337" s="183">
        <f t="shared" si="15"/>
        <v>2415.9</v>
      </c>
      <c r="I337" s="120"/>
      <c r="J337" s="120"/>
    </row>
    <row r="338" spans="1:10" s="75" customFormat="1" ht="22.5" x14ac:dyDescent="0.2">
      <c r="A338" s="78" t="s">
        <v>261</v>
      </c>
      <c r="B338" s="82" t="s">
        <v>255</v>
      </c>
      <c r="C338" s="79" t="s">
        <v>142</v>
      </c>
      <c r="D338" s="82" t="s">
        <v>258</v>
      </c>
      <c r="E338" s="82" t="s">
        <v>262</v>
      </c>
      <c r="F338" s="79" t="s">
        <v>165</v>
      </c>
      <c r="G338" s="183">
        <f>G339+G343+G346+G350</f>
        <v>2414.9</v>
      </c>
      <c r="H338" s="183">
        <f>H339+H343+H346+H350</f>
        <v>2415.9</v>
      </c>
      <c r="I338" s="120"/>
      <c r="J338" s="120"/>
    </row>
    <row r="339" spans="1:10" ht="33.75" x14ac:dyDescent="0.2">
      <c r="A339" s="78" t="s">
        <v>125</v>
      </c>
      <c r="B339" s="82" t="s">
        <v>255</v>
      </c>
      <c r="C339" s="79" t="s">
        <v>142</v>
      </c>
      <c r="D339" s="82" t="s">
        <v>258</v>
      </c>
      <c r="E339" s="82" t="s">
        <v>263</v>
      </c>
      <c r="F339" s="79" t="s">
        <v>126</v>
      </c>
      <c r="G339" s="183">
        <f>G340</f>
        <v>2281.4</v>
      </c>
      <c r="H339" s="183">
        <f>H340</f>
        <v>2281.4</v>
      </c>
    </row>
    <row r="340" spans="1:10" x14ac:dyDescent="0.2">
      <c r="A340" s="78" t="s">
        <v>149</v>
      </c>
      <c r="B340" s="82" t="s">
        <v>255</v>
      </c>
      <c r="C340" s="79" t="s">
        <v>142</v>
      </c>
      <c r="D340" s="82" t="s">
        <v>258</v>
      </c>
      <c r="E340" s="82" t="s">
        <v>263</v>
      </c>
      <c r="F340" s="79" t="s">
        <v>212</v>
      </c>
      <c r="G340" s="183">
        <f>G341+G342</f>
        <v>2281.4</v>
      </c>
      <c r="H340" s="183">
        <f>H341+H342</f>
        <v>2281.4</v>
      </c>
    </row>
    <row r="341" spans="1:10" x14ac:dyDescent="0.2">
      <c r="A341" s="105" t="s">
        <v>150</v>
      </c>
      <c r="B341" s="82" t="s">
        <v>255</v>
      </c>
      <c r="C341" s="79" t="s">
        <v>142</v>
      </c>
      <c r="D341" s="82" t="s">
        <v>258</v>
      </c>
      <c r="E341" s="82" t="s">
        <v>263</v>
      </c>
      <c r="F341" s="79">
        <v>121</v>
      </c>
      <c r="G341" s="183">
        <v>1752.3</v>
      </c>
      <c r="H341" s="183">
        <v>1752.3</v>
      </c>
    </row>
    <row r="342" spans="1:10" ht="33.75" x14ac:dyDescent="0.2">
      <c r="A342" s="105" t="s">
        <v>151</v>
      </c>
      <c r="B342" s="82" t="s">
        <v>255</v>
      </c>
      <c r="C342" s="79" t="s">
        <v>142</v>
      </c>
      <c r="D342" s="82" t="s">
        <v>258</v>
      </c>
      <c r="E342" s="82" t="s">
        <v>263</v>
      </c>
      <c r="F342" s="79">
        <v>129</v>
      </c>
      <c r="G342" s="183">
        <v>529.1</v>
      </c>
      <c r="H342" s="183">
        <v>529.1</v>
      </c>
    </row>
    <row r="343" spans="1:10" ht="33.75" x14ac:dyDescent="0.2">
      <c r="A343" s="78" t="s">
        <v>125</v>
      </c>
      <c r="B343" s="82" t="s">
        <v>255</v>
      </c>
      <c r="C343" s="79" t="s">
        <v>142</v>
      </c>
      <c r="D343" s="82" t="s">
        <v>258</v>
      </c>
      <c r="E343" s="82" t="s">
        <v>265</v>
      </c>
      <c r="F343" s="79">
        <v>100</v>
      </c>
      <c r="G343" s="183">
        <f>G344</f>
        <v>0</v>
      </c>
      <c r="H343" s="183">
        <f>H344</f>
        <v>1</v>
      </c>
    </row>
    <row r="344" spans="1:10" x14ac:dyDescent="0.2">
      <c r="A344" s="78" t="s">
        <v>149</v>
      </c>
      <c r="B344" s="82" t="s">
        <v>255</v>
      </c>
      <c r="C344" s="79" t="s">
        <v>142</v>
      </c>
      <c r="D344" s="82" t="s">
        <v>258</v>
      </c>
      <c r="E344" s="82" t="s">
        <v>265</v>
      </c>
      <c r="F344" s="79">
        <v>120</v>
      </c>
      <c r="G344" s="183">
        <f>G345</f>
        <v>0</v>
      </c>
      <c r="H344" s="183">
        <f>H345</f>
        <v>1</v>
      </c>
    </row>
    <row r="345" spans="1:10" ht="22.5" x14ac:dyDescent="0.2">
      <c r="A345" s="68" t="s">
        <v>264</v>
      </c>
      <c r="B345" s="82" t="s">
        <v>255</v>
      </c>
      <c r="C345" s="79" t="s">
        <v>142</v>
      </c>
      <c r="D345" s="82" t="s">
        <v>258</v>
      </c>
      <c r="E345" s="82" t="s">
        <v>265</v>
      </c>
      <c r="F345" s="79">
        <v>122</v>
      </c>
      <c r="G345" s="183">
        <v>0</v>
      </c>
      <c r="H345" s="183">
        <v>1</v>
      </c>
    </row>
    <row r="346" spans="1:10" x14ac:dyDescent="0.2">
      <c r="A346" s="78" t="s">
        <v>507</v>
      </c>
      <c r="B346" s="82" t="s">
        <v>255</v>
      </c>
      <c r="C346" s="79" t="s">
        <v>142</v>
      </c>
      <c r="D346" s="82" t="s">
        <v>258</v>
      </c>
      <c r="E346" s="82" t="s">
        <v>265</v>
      </c>
      <c r="F346" s="79" t="s">
        <v>134</v>
      </c>
      <c r="G346" s="183">
        <f>G347</f>
        <v>130</v>
      </c>
      <c r="H346" s="183">
        <f>H347</f>
        <v>130</v>
      </c>
    </row>
    <row r="347" spans="1:10" ht="22.5" x14ac:dyDescent="0.2">
      <c r="A347" s="78" t="s">
        <v>135</v>
      </c>
      <c r="B347" s="82" t="s">
        <v>255</v>
      </c>
      <c r="C347" s="79" t="s">
        <v>142</v>
      </c>
      <c r="D347" s="82" t="s">
        <v>258</v>
      </c>
      <c r="E347" s="82" t="s">
        <v>265</v>
      </c>
      <c r="F347" s="79" t="s">
        <v>136</v>
      </c>
      <c r="G347" s="183">
        <f>G349+G348</f>
        <v>130</v>
      </c>
      <c r="H347" s="183">
        <f>H349+H348</f>
        <v>130</v>
      </c>
    </row>
    <row r="348" spans="1:10" ht="22.5" x14ac:dyDescent="0.2">
      <c r="A348" s="106" t="s">
        <v>152</v>
      </c>
      <c r="B348" s="82" t="s">
        <v>255</v>
      </c>
      <c r="C348" s="79" t="s">
        <v>142</v>
      </c>
      <c r="D348" s="82" t="s">
        <v>258</v>
      </c>
      <c r="E348" s="82" t="s">
        <v>265</v>
      </c>
      <c r="F348" s="79">
        <v>242</v>
      </c>
      <c r="G348" s="183">
        <v>35</v>
      </c>
      <c r="H348" s="183">
        <v>35</v>
      </c>
    </row>
    <row r="349" spans="1:10" x14ac:dyDescent="0.2">
      <c r="A349" s="106" t="s">
        <v>681</v>
      </c>
      <c r="B349" s="82" t="s">
        <v>255</v>
      </c>
      <c r="C349" s="79" t="s">
        <v>142</v>
      </c>
      <c r="D349" s="82" t="s">
        <v>258</v>
      </c>
      <c r="E349" s="82" t="s">
        <v>265</v>
      </c>
      <c r="F349" s="79" t="s">
        <v>138</v>
      </c>
      <c r="G349" s="183">
        <v>95</v>
      </c>
      <c r="H349" s="183">
        <v>95</v>
      </c>
    </row>
    <row r="350" spans="1:10" x14ac:dyDescent="0.2">
      <c r="A350" s="106" t="s">
        <v>153</v>
      </c>
      <c r="B350" s="82" t="s">
        <v>255</v>
      </c>
      <c r="C350" s="79" t="s">
        <v>142</v>
      </c>
      <c r="D350" s="82" t="s">
        <v>258</v>
      </c>
      <c r="E350" s="82" t="s">
        <v>265</v>
      </c>
      <c r="F350" s="79" t="s">
        <v>215</v>
      </c>
      <c r="G350" s="183">
        <f>G351</f>
        <v>3.5</v>
      </c>
      <c r="H350" s="183">
        <f>H351</f>
        <v>3.5</v>
      </c>
    </row>
    <row r="351" spans="1:10" x14ac:dyDescent="0.2">
      <c r="A351" s="106" t="s">
        <v>154</v>
      </c>
      <c r="B351" s="82" t="s">
        <v>255</v>
      </c>
      <c r="C351" s="79" t="s">
        <v>142</v>
      </c>
      <c r="D351" s="82" t="s">
        <v>258</v>
      </c>
      <c r="E351" s="82" t="s">
        <v>265</v>
      </c>
      <c r="F351" s="79" t="s">
        <v>155</v>
      </c>
      <c r="G351" s="183">
        <f>G353+G352</f>
        <v>3.5</v>
      </c>
      <c r="H351" s="183">
        <f>H353+H352</f>
        <v>3.5</v>
      </c>
    </row>
    <row r="352" spans="1:10" x14ac:dyDescent="0.2">
      <c r="A352" s="73" t="s">
        <v>156</v>
      </c>
      <c r="B352" s="82" t="s">
        <v>255</v>
      </c>
      <c r="C352" s="79" t="s">
        <v>142</v>
      </c>
      <c r="D352" s="82" t="s">
        <v>258</v>
      </c>
      <c r="E352" s="82" t="s">
        <v>265</v>
      </c>
      <c r="F352" s="79">
        <v>851</v>
      </c>
      <c r="G352" s="183">
        <v>1.7</v>
      </c>
      <c r="H352" s="183">
        <v>1.7</v>
      </c>
    </row>
    <row r="353" spans="1:8" x14ac:dyDescent="0.2">
      <c r="A353" s="69" t="s">
        <v>216</v>
      </c>
      <c r="B353" s="82" t="s">
        <v>255</v>
      </c>
      <c r="C353" s="79" t="s">
        <v>142</v>
      </c>
      <c r="D353" s="82" t="s">
        <v>258</v>
      </c>
      <c r="E353" s="82" t="s">
        <v>265</v>
      </c>
      <c r="F353" s="79" t="s">
        <v>236</v>
      </c>
      <c r="G353" s="183">
        <v>1.8</v>
      </c>
      <c r="H353" s="183">
        <v>1.8</v>
      </c>
    </row>
    <row r="354" spans="1:8" x14ac:dyDescent="0.2">
      <c r="A354" s="93" t="s">
        <v>267</v>
      </c>
      <c r="B354" s="94" t="s">
        <v>255</v>
      </c>
      <c r="C354" s="94" t="s">
        <v>142</v>
      </c>
      <c r="D354" s="94" t="s">
        <v>268</v>
      </c>
      <c r="E354" s="94"/>
      <c r="F354" s="92"/>
      <c r="G354" s="190">
        <f>G355</f>
        <v>1060</v>
      </c>
      <c r="H354" s="190">
        <f>H355</f>
        <v>1066</v>
      </c>
    </row>
    <row r="355" spans="1:8" ht="31.5" x14ac:dyDescent="0.2">
      <c r="A355" s="93" t="s">
        <v>720</v>
      </c>
      <c r="B355" s="94" t="s">
        <v>255</v>
      </c>
      <c r="C355" s="94" t="s">
        <v>142</v>
      </c>
      <c r="D355" s="94" t="s">
        <v>268</v>
      </c>
      <c r="E355" s="94" t="s">
        <v>259</v>
      </c>
      <c r="F355" s="92" t="s">
        <v>165</v>
      </c>
      <c r="G355" s="190">
        <f>G356+G377</f>
        <v>1060</v>
      </c>
      <c r="H355" s="190">
        <f>H356+H377</f>
        <v>1066</v>
      </c>
    </row>
    <row r="356" spans="1:8" x14ac:dyDescent="0.2">
      <c r="A356" s="78" t="s">
        <v>269</v>
      </c>
      <c r="B356" s="82" t="s">
        <v>255</v>
      </c>
      <c r="C356" s="82" t="s">
        <v>142</v>
      </c>
      <c r="D356" s="82" t="s">
        <v>268</v>
      </c>
      <c r="E356" s="82" t="s">
        <v>270</v>
      </c>
      <c r="F356" s="79"/>
      <c r="G356" s="191">
        <f>G357+G361+G365+G369+G373</f>
        <v>405</v>
      </c>
      <c r="H356" s="191">
        <f>H357+H361+H365+H369+H373</f>
        <v>410</v>
      </c>
    </row>
    <row r="357" spans="1:8" ht="22.5" x14ac:dyDescent="0.2">
      <c r="A357" s="78" t="s">
        <v>271</v>
      </c>
      <c r="B357" s="82" t="s">
        <v>255</v>
      </c>
      <c r="C357" s="82" t="s">
        <v>142</v>
      </c>
      <c r="D357" s="82" t="s">
        <v>268</v>
      </c>
      <c r="E357" s="82" t="s">
        <v>272</v>
      </c>
      <c r="F357" s="79"/>
      <c r="G357" s="191">
        <f t="shared" ref="G357:H359" si="16">G358</f>
        <v>85</v>
      </c>
      <c r="H357" s="191">
        <f t="shared" si="16"/>
        <v>86</v>
      </c>
    </row>
    <row r="358" spans="1:8" x14ac:dyDescent="0.2">
      <c r="A358" s="78" t="s">
        <v>507</v>
      </c>
      <c r="B358" s="82" t="s">
        <v>255</v>
      </c>
      <c r="C358" s="82" t="s">
        <v>142</v>
      </c>
      <c r="D358" s="82" t="s">
        <v>268</v>
      </c>
      <c r="E358" s="82" t="s">
        <v>272</v>
      </c>
      <c r="F358" s="79" t="s">
        <v>134</v>
      </c>
      <c r="G358" s="191">
        <f t="shared" si="16"/>
        <v>85</v>
      </c>
      <c r="H358" s="191">
        <f t="shared" si="16"/>
        <v>86</v>
      </c>
    </row>
    <row r="359" spans="1:8" ht="22.5" x14ac:dyDescent="0.2">
      <c r="A359" s="78" t="s">
        <v>135</v>
      </c>
      <c r="B359" s="82" t="s">
        <v>255</v>
      </c>
      <c r="C359" s="82" t="s">
        <v>142</v>
      </c>
      <c r="D359" s="82" t="s">
        <v>268</v>
      </c>
      <c r="E359" s="82" t="s">
        <v>272</v>
      </c>
      <c r="F359" s="79" t="s">
        <v>136</v>
      </c>
      <c r="G359" s="191">
        <f t="shared" si="16"/>
        <v>85</v>
      </c>
      <c r="H359" s="191">
        <f t="shared" si="16"/>
        <v>86</v>
      </c>
    </row>
    <row r="360" spans="1:8" x14ac:dyDescent="0.2">
      <c r="A360" s="106" t="s">
        <v>681</v>
      </c>
      <c r="B360" s="82" t="s">
        <v>255</v>
      </c>
      <c r="C360" s="82" t="s">
        <v>142</v>
      </c>
      <c r="D360" s="82" t="s">
        <v>268</v>
      </c>
      <c r="E360" s="82" t="s">
        <v>272</v>
      </c>
      <c r="F360" s="79" t="s">
        <v>138</v>
      </c>
      <c r="G360" s="191">
        <v>85</v>
      </c>
      <c r="H360" s="191">
        <v>86</v>
      </c>
    </row>
    <row r="361" spans="1:8" ht="33.75" x14ac:dyDescent="0.2">
      <c r="A361" s="78" t="s">
        <v>273</v>
      </c>
      <c r="B361" s="82" t="s">
        <v>255</v>
      </c>
      <c r="C361" s="82" t="s">
        <v>142</v>
      </c>
      <c r="D361" s="82" t="s">
        <v>268</v>
      </c>
      <c r="E361" s="82" t="s">
        <v>274</v>
      </c>
      <c r="F361" s="79"/>
      <c r="G361" s="191">
        <f t="shared" ref="G361:H363" si="17">G362</f>
        <v>40</v>
      </c>
      <c r="H361" s="191">
        <f t="shared" si="17"/>
        <v>41</v>
      </c>
    </row>
    <row r="362" spans="1:8" x14ac:dyDescent="0.2">
      <c r="A362" s="78" t="s">
        <v>507</v>
      </c>
      <c r="B362" s="82" t="s">
        <v>255</v>
      </c>
      <c r="C362" s="82" t="s">
        <v>142</v>
      </c>
      <c r="D362" s="82" t="s">
        <v>268</v>
      </c>
      <c r="E362" s="82" t="s">
        <v>274</v>
      </c>
      <c r="F362" s="79" t="s">
        <v>134</v>
      </c>
      <c r="G362" s="191">
        <f t="shared" si="17"/>
        <v>40</v>
      </c>
      <c r="H362" s="191">
        <f t="shared" si="17"/>
        <v>41</v>
      </c>
    </row>
    <row r="363" spans="1:8" ht="22.5" x14ac:dyDescent="0.2">
      <c r="A363" s="78" t="s">
        <v>135</v>
      </c>
      <c r="B363" s="82" t="s">
        <v>255</v>
      </c>
      <c r="C363" s="82" t="s">
        <v>142</v>
      </c>
      <c r="D363" s="82" t="s">
        <v>268</v>
      </c>
      <c r="E363" s="82" t="s">
        <v>274</v>
      </c>
      <c r="F363" s="79" t="s">
        <v>136</v>
      </c>
      <c r="G363" s="191">
        <f t="shared" si="17"/>
        <v>40</v>
      </c>
      <c r="H363" s="191">
        <f t="shared" si="17"/>
        <v>41</v>
      </c>
    </row>
    <row r="364" spans="1:8" x14ac:dyDescent="0.2">
      <c r="A364" s="106" t="s">
        <v>681</v>
      </c>
      <c r="B364" s="82" t="s">
        <v>255</v>
      </c>
      <c r="C364" s="82" t="s">
        <v>142</v>
      </c>
      <c r="D364" s="82" t="s">
        <v>268</v>
      </c>
      <c r="E364" s="82" t="s">
        <v>274</v>
      </c>
      <c r="F364" s="79" t="s">
        <v>138</v>
      </c>
      <c r="G364" s="191">
        <v>40</v>
      </c>
      <c r="H364" s="191">
        <v>41</v>
      </c>
    </row>
    <row r="365" spans="1:8" x14ac:dyDescent="0.2">
      <c r="A365" s="78" t="s">
        <v>275</v>
      </c>
      <c r="B365" s="82" t="s">
        <v>255</v>
      </c>
      <c r="C365" s="82" t="s">
        <v>142</v>
      </c>
      <c r="D365" s="82" t="s">
        <v>268</v>
      </c>
      <c r="E365" s="82" t="s">
        <v>276</v>
      </c>
      <c r="F365" s="79"/>
      <c r="G365" s="191">
        <f t="shared" ref="G365:H367" si="18">G366</f>
        <v>50</v>
      </c>
      <c r="H365" s="191">
        <f t="shared" si="18"/>
        <v>51</v>
      </c>
    </row>
    <row r="366" spans="1:8" x14ac:dyDescent="0.2">
      <c r="A366" s="78" t="s">
        <v>507</v>
      </c>
      <c r="B366" s="82" t="s">
        <v>255</v>
      </c>
      <c r="C366" s="82" t="s">
        <v>142</v>
      </c>
      <c r="D366" s="82" t="s">
        <v>268</v>
      </c>
      <c r="E366" s="82" t="s">
        <v>276</v>
      </c>
      <c r="F366" s="79" t="s">
        <v>134</v>
      </c>
      <c r="G366" s="191">
        <f t="shared" si="18"/>
        <v>50</v>
      </c>
      <c r="H366" s="191">
        <f t="shared" si="18"/>
        <v>51</v>
      </c>
    </row>
    <row r="367" spans="1:8" ht="27" customHeight="1" x14ac:dyDescent="0.2">
      <c r="A367" s="78" t="s">
        <v>135</v>
      </c>
      <c r="B367" s="82" t="s">
        <v>255</v>
      </c>
      <c r="C367" s="82" t="s">
        <v>142</v>
      </c>
      <c r="D367" s="82" t="s">
        <v>268</v>
      </c>
      <c r="E367" s="82" t="s">
        <v>276</v>
      </c>
      <c r="F367" s="79" t="s">
        <v>136</v>
      </c>
      <c r="G367" s="191">
        <f t="shared" si="18"/>
        <v>50</v>
      </c>
      <c r="H367" s="191">
        <f t="shared" si="18"/>
        <v>51</v>
      </c>
    </row>
    <row r="368" spans="1:8" x14ac:dyDescent="0.2">
      <c r="A368" s="106" t="s">
        <v>681</v>
      </c>
      <c r="B368" s="82" t="s">
        <v>255</v>
      </c>
      <c r="C368" s="82" t="s">
        <v>142</v>
      </c>
      <c r="D368" s="82" t="s">
        <v>268</v>
      </c>
      <c r="E368" s="82" t="s">
        <v>276</v>
      </c>
      <c r="F368" s="79" t="s">
        <v>138</v>
      </c>
      <c r="G368" s="191">
        <v>50</v>
      </c>
      <c r="H368" s="191">
        <v>51</v>
      </c>
    </row>
    <row r="369" spans="1:8" ht="22.5" x14ac:dyDescent="0.2">
      <c r="A369" s="78" t="s">
        <v>721</v>
      </c>
      <c r="B369" s="82" t="s">
        <v>255</v>
      </c>
      <c r="C369" s="82" t="s">
        <v>142</v>
      </c>
      <c r="D369" s="82" t="s">
        <v>268</v>
      </c>
      <c r="E369" s="82" t="s">
        <v>277</v>
      </c>
      <c r="F369" s="79"/>
      <c r="G369" s="191">
        <f t="shared" ref="G369:H371" si="19">G370</f>
        <v>200</v>
      </c>
      <c r="H369" s="191">
        <f t="shared" si="19"/>
        <v>201</v>
      </c>
    </row>
    <row r="370" spans="1:8" x14ac:dyDescent="0.2">
      <c r="A370" s="78" t="s">
        <v>507</v>
      </c>
      <c r="B370" s="82" t="s">
        <v>255</v>
      </c>
      <c r="C370" s="82" t="s">
        <v>142</v>
      </c>
      <c r="D370" s="82" t="s">
        <v>268</v>
      </c>
      <c r="E370" s="82" t="s">
        <v>277</v>
      </c>
      <c r="F370" s="79" t="s">
        <v>134</v>
      </c>
      <c r="G370" s="191">
        <f t="shared" si="19"/>
        <v>200</v>
      </c>
      <c r="H370" s="191">
        <f t="shared" si="19"/>
        <v>201</v>
      </c>
    </row>
    <row r="371" spans="1:8" ht="22.5" x14ac:dyDescent="0.2">
      <c r="A371" s="78" t="s">
        <v>135</v>
      </c>
      <c r="B371" s="82" t="s">
        <v>255</v>
      </c>
      <c r="C371" s="82" t="s">
        <v>142</v>
      </c>
      <c r="D371" s="82" t="s">
        <v>268</v>
      </c>
      <c r="E371" s="82" t="s">
        <v>277</v>
      </c>
      <c r="F371" s="79" t="s">
        <v>136</v>
      </c>
      <c r="G371" s="191">
        <f t="shared" si="19"/>
        <v>200</v>
      </c>
      <c r="H371" s="191">
        <f t="shared" si="19"/>
        <v>201</v>
      </c>
    </row>
    <row r="372" spans="1:8" x14ac:dyDescent="0.2">
      <c r="A372" s="106" t="s">
        <v>681</v>
      </c>
      <c r="B372" s="82" t="s">
        <v>255</v>
      </c>
      <c r="C372" s="82" t="s">
        <v>142</v>
      </c>
      <c r="D372" s="82" t="s">
        <v>268</v>
      </c>
      <c r="E372" s="82" t="s">
        <v>277</v>
      </c>
      <c r="F372" s="79" t="s">
        <v>138</v>
      </c>
      <c r="G372" s="191">
        <v>200</v>
      </c>
      <c r="H372" s="191">
        <v>201</v>
      </c>
    </row>
    <row r="373" spans="1:8" x14ac:dyDescent="0.2">
      <c r="A373" s="78" t="s">
        <v>278</v>
      </c>
      <c r="B373" s="82" t="s">
        <v>255</v>
      </c>
      <c r="C373" s="82" t="s">
        <v>142</v>
      </c>
      <c r="D373" s="82" t="s">
        <v>268</v>
      </c>
      <c r="E373" s="82" t="s">
        <v>279</v>
      </c>
      <c r="F373" s="79"/>
      <c r="G373" s="191">
        <f t="shared" ref="G373:H375" si="20">G374</f>
        <v>30</v>
      </c>
      <c r="H373" s="191">
        <f t="shared" si="20"/>
        <v>31</v>
      </c>
    </row>
    <row r="374" spans="1:8" x14ac:dyDescent="0.2">
      <c r="A374" s="78" t="s">
        <v>507</v>
      </c>
      <c r="B374" s="82" t="s">
        <v>255</v>
      </c>
      <c r="C374" s="82" t="s">
        <v>142</v>
      </c>
      <c r="D374" s="82" t="s">
        <v>268</v>
      </c>
      <c r="E374" s="82" t="s">
        <v>279</v>
      </c>
      <c r="F374" s="79" t="s">
        <v>134</v>
      </c>
      <c r="G374" s="191">
        <f t="shared" si="20"/>
        <v>30</v>
      </c>
      <c r="H374" s="191">
        <f t="shared" si="20"/>
        <v>31</v>
      </c>
    </row>
    <row r="375" spans="1:8" ht="22.5" x14ac:dyDescent="0.2">
      <c r="A375" s="78" t="s">
        <v>135</v>
      </c>
      <c r="B375" s="82" t="s">
        <v>255</v>
      </c>
      <c r="C375" s="82" t="s">
        <v>142</v>
      </c>
      <c r="D375" s="82" t="s">
        <v>268</v>
      </c>
      <c r="E375" s="82" t="s">
        <v>279</v>
      </c>
      <c r="F375" s="79" t="s">
        <v>136</v>
      </c>
      <c r="G375" s="191">
        <f t="shared" si="20"/>
        <v>30</v>
      </c>
      <c r="H375" s="191">
        <f t="shared" si="20"/>
        <v>31</v>
      </c>
    </row>
    <row r="376" spans="1:8" x14ac:dyDescent="0.2">
      <c r="A376" s="106" t="s">
        <v>681</v>
      </c>
      <c r="B376" s="82" t="s">
        <v>255</v>
      </c>
      <c r="C376" s="82" t="s">
        <v>142</v>
      </c>
      <c r="D376" s="82" t="s">
        <v>268</v>
      </c>
      <c r="E376" s="82" t="s">
        <v>279</v>
      </c>
      <c r="F376" s="79" t="s">
        <v>138</v>
      </c>
      <c r="G376" s="191">
        <v>30</v>
      </c>
      <c r="H376" s="191">
        <v>31</v>
      </c>
    </row>
    <row r="377" spans="1:8" x14ac:dyDescent="0.2">
      <c r="A377" s="106" t="s">
        <v>280</v>
      </c>
      <c r="B377" s="82" t="s">
        <v>255</v>
      </c>
      <c r="C377" s="82" t="s">
        <v>142</v>
      </c>
      <c r="D377" s="82" t="s">
        <v>268</v>
      </c>
      <c r="E377" s="82" t="s">
        <v>281</v>
      </c>
      <c r="F377" s="79"/>
      <c r="G377" s="191">
        <f t="shared" ref="G377:H379" si="21">G378</f>
        <v>655</v>
      </c>
      <c r="H377" s="191">
        <f t="shared" si="21"/>
        <v>656</v>
      </c>
    </row>
    <row r="378" spans="1:8" x14ac:dyDescent="0.2">
      <c r="A378" s="78" t="s">
        <v>282</v>
      </c>
      <c r="B378" s="82" t="s">
        <v>255</v>
      </c>
      <c r="C378" s="82" t="s">
        <v>142</v>
      </c>
      <c r="D378" s="82" t="s">
        <v>268</v>
      </c>
      <c r="E378" s="82" t="s">
        <v>283</v>
      </c>
      <c r="F378" s="79"/>
      <c r="G378" s="191">
        <f t="shared" si="21"/>
        <v>655</v>
      </c>
      <c r="H378" s="191">
        <f t="shared" si="21"/>
        <v>656</v>
      </c>
    </row>
    <row r="379" spans="1:8" x14ac:dyDescent="0.2">
      <c r="A379" s="78" t="s">
        <v>153</v>
      </c>
      <c r="B379" s="82" t="s">
        <v>255</v>
      </c>
      <c r="C379" s="82" t="s">
        <v>142</v>
      </c>
      <c r="D379" s="82" t="s">
        <v>268</v>
      </c>
      <c r="E379" s="82" t="s">
        <v>283</v>
      </c>
      <c r="F379" s="79">
        <v>800</v>
      </c>
      <c r="G379" s="191">
        <f t="shared" si="21"/>
        <v>655</v>
      </c>
      <c r="H379" s="191">
        <f t="shared" si="21"/>
        <v>656</v>
      </c>
    </row>
    <row r="380" spans="1:8" ht="33.75" x14ac:dyDescent="0.2">
      <c r="A380" s="106" t="s">
        <v>509</v>
      </c>
      <c r="B380" s="82" t="s">
        <v>255</v>
      </c>
      <c r="C380" s="82" t="s">
        <v>142</v>
      </c>
      <c r="D380" s="82" t="s">
        <v>268</v>
      </c>
      <c r="E380" s="82" t="s">
        <v>283</v>
      </c>
      <c r="F380" s="79">
        <v>810</v>
      </c>
      <c r="G380" s="191">
        <v>655</v>
      </c>
      <c r="H380" s="191">
        <v>656</v>
      </c>
    </row>
    <row r="381" spans="1:8" x14ac:dyDescent="0.2">
      <c r="A381" s="61" t="s">
        <v>166</v>
      </c>
      <c r="B381" s="89" t="s">
        <v>255</v>
      </c>
      <c r="C381" s="91" t="s">
        <v>167</v>
      </c>
      <c r="D381" s="89" t="s">
        <v>163</v>
      </c>
      <c r="E381" s="89" t="s">
        <v>164</v>
      </c>
      <c r="F381" s="91" t="s">
        <v>165</v>
      </c>
      <c r="G381" s="180">
        <f t="shared" ref="G381:H386" si="22">G382</f>
        <v>500</v>
      </c>
      <c r="H381" s="180">
        <f t="shared" si="22"/>
        <v>500</v>
      </c>
    </row>
    <row r="382" spans="1:8" x14ac:dyDescent="0.2">
      <c r="A382" s="61" t="s">
        <v>168</v>
      </c>
      <c r="B382" s="89" t="s">
        <v>255</v>
      </c>
      <c r="C382" s="91" t="s">
        <v>167</v>
      </c>
      <c r="D382" s="89" t="s">
        <v>169</v>
      </c>
      <c r="E382" s="89"/>
      <c r="F382" s="91"/>
      <c r="G382" s="180">
        <f t="shared" si="22"/>
        <v>500</v>
      </c>
      <c r="H382" s="180">
        <f t="shared" si="22"/>
        <v>500</v>
      </c>
    </row>
    <row r="383" spans="1:8" ht="22.5" x14ac:dyDescent="0.2">
      <c r="A383" s="78" t="s">
        <v>284</v>
      </c>
      <c r="B383" s="82" t="s">
        <v>255</v>
      </c>
      <c r="C383" s="82" t="s">
        <v>167</v>
      </c>
      <c r="D383" s="82" t="s">
        <v>169</v>
      </c>
      <c r="E383" s="82" t="s">
        <v>285</v>
      </c>
      <c r="F383" s="79"/>
      <c r="G383" s="191">
        <f t="shared" si="22"/>
        <v>500</v>
      </c>
      <c r="H383" s="191">
        <f t="shared" si="22"/>
        <v>500</v>
      </c>
    </row>
    <row r="384" spans="1:8" ht="22.5" x14ac:dyDescent="0.2">
      <c r="A384" s="78" t="s">
        <v>286</v>
      </c>
      <c r="B384" s="82" t="s">
        <v>255</v>
      </c>
      <c r="C384" s="82" t="s">
        <v>167</v>
      </c>
      <c r="D384" s="82" t="s">
        <v>169</v>
      </c>
      <c r="E384" s="82" t="s">
        <v>287</v>
      </c>
      <c r="F384" s="79"/>
      <c r="G384" s="191">
        <f t="shared" si="22"/>
        <v>500</v>
      </c>
      <c r="H384" s="191">
        <f t="shared" si="22"/>
        <v>500</v>
      </c>
    </row>
    <row r="385" spans="1:8" x14ac:dyDescent="0.2">
      <c r="A385" s="73" t="s">
        <v>177</v>
      </c>
      <c r="B385" s="82" t="s">
        <v>255</v>
      </c>
      <c r="C385" s="82" t="s">
        <v>167</v>
      </c>
      <c r="D385" s="82" t="s">
        <v>169</v>
      </c>
      <c r="E385" s="82" t="s">
        <v>287</v>
      </c>
      <c r="F385" s="79">
        <v>300</v>
      </c>
      <c r="G385" s="191">
        <f t="shared" si="22"/>
        <v>500</v>
      </c>
      <c r="H385" s="191">
        <f t="shared" si="22"/>
        <v>500</v>
      </c>
    </row>
    <row r="386" spans="1:8" ht="33.75" x14ac:dyDescent="0.2">
      <c r="A386" s="78" t="s">
        <v>474</v>
      </c>
      <c r="B386" s="82" t="s">
        <v>255</v>
      </c>
      <c r="C386" s="82" t="s">
        <v>167</v>
      </c>
      <c r="D386" s="82" t="s">
        <v>169</v>
      </c>
      <c r="E386" s="82" t="s">
        <v>287</v>
      </c>
      <c r="F386" s="79">
        <v>320</v>
      </c>
      <c r="G386" s="191">
        <f t="shared" si="22"/>
        <v>500</v>
      </c>
      <c r="H386" s="191">
        <f t="shared" si="22"/>
        <v>500</v>
      </c>
    </row>
    <row r="387" spans="1:8" x14ac:dyDescent="0.2">
      <c r="A387" s="106" t="s">
        <v>412</v>
      </c>
      <c r="B387" s="82" t="s">
        <v>255</v>
      </c>
      <c r="C387" s="82" t="s">
        <v>167</v>
      </c>
      <c r="D387" s="82" t="s">
        <v>169</v>
      </c>
      <c r="E387" s="82" t="s">
        <v>287</v>
      </c>
      <c r="F387" s="79">
        <v>322</v>
      </c>
      <c r="G387" s="191">
        <v>500</v>
      </c>
      <c r="H387" s="191">
        <v>500</v>
      </c>
    </row>
    <row r="388" spans="1:8" ht="31.5" x14ac:dyDescent="0.2">
      <c r="A388" s="109" t="s">
        <v>288</v>
      </c>
      <c r="B388" s="94" t="s">
        <v>289</v>
      </c>
      <c r="C388" s="92" t="s">
        <v>163</v>
      </c>
      <c r="D388" s="94" t="s">
        <v>163</v>
      </c>
      <c r="E388" s="94" t="s">
        <v>164</v>
      </c>
      <c r="F388" s="92" t="s">
        <v>165</v>
      </c>
      <c r="G388" s="181">
        <f>SUM(G389+G427+G414+G420)</f>
        <v>27142.511500000001</v>
      </c>
      <c r="H388" s="181">
        <f>SUM(H389+H427+H414+H420)</f>
        <v>27155.188600000001</v>
      </c>
    </row>
    <row r="389" spans="1:8" x14ac:dyDescent="0.2">
      <c r="A389" s="93" t="s">
        <v>290</v>
      </c>
      <c r="B389" s="94" t="s">
        <v>289</v>
      </c>
      <c r="C389" s="92" t="s">
        <v>112</v>
      </c>
      <c r="D389" s="94" t="s">
        <v>163</v>
      </c>
      <c r="E389" s="94" t="s">
        <v>164</v>
      </c>
      <c r="F389" s="92" t="s">
        <v>165</v>
      </c>
      <c r="G389" s="181">
        <f>G390+G409</f>
        <v>5416.6115</v>
      </c>
      <c r="H389" s="181">
        <f>H390+H409</f>
        <v>5418.5886</v>
      </c>
    </row>
    <row r="390" spans="1:8" ht="22.5" x14ac:dyDescent="0.2">
      <c r="A390" s="78" t="s">
        <v>291</v>
      </c>
      <c r="B390" s="82" t="s">
        <v>289</v>
      </c>
      <c r="C390" s="79" t="s">
        <v>112</v>
      </c>
      <c r="D390" s="82" t="s">
        <v>202</v>
      </c>
      <c r="E390" s="82" t="s">
        <v>164</v>
      </c>
      <c r="F390" s="79" t="s">
        <v>165</v>
      </c>
      <c r="G390" s="183">
        <f t="shared" ref="G390:H392" si="23">G391</f>
        <v>5411.1</v>
      </c>
      <c r="H390" s="183">
        <f t="shared" si="23"/>
        <v>5413</v>
      </c>
    </row>
    <row r="391" spans="1:8" ht="22.5" x14ac:dyDescent="0.2">
      <c r="A391" s="78" t="s">
        <v>722</v>
      </c>
      <c r="B391" s="82" t="s">
        <v>289</v>
      </c>
      <c r="C391" s="79" t="s">
        <v>112</v>
      </c>
      <c r="D391" s="82" t="s">
        <v>202</v>
      </c>
      <c r="E391" s="82" t="s">
        <v>292</v>
      </c>
      <c r="F391" s="79" t="s">
        <v>165</v>
      </c>
      <c r="G391" s="183">
        <f t="shared" si="23"/>
        <v>5411.1</v>
      </c>
      <c r="H391" s="183">
        <f t="shared" si="23"/>
        <v>5413</v>
      </c>
    </row>
    <row r="392" spans="1:8" ht="33.75" x14ac:dyDescent="0.2">
      <c r="A392" s="78" t="s">
        <v>700</v>
      </c>
      <c r="B392" s="82" t="s">
        <v>289</v>
      </c>
      <c r="C392" s="79" t="s">
        <v>112</v>
      </c>
      <c r="D392" s="82" t="s">
        <v>202</v>
      </c>
      <c r="E392" s="82" t="s">
        <v>293</v>
      </c>
      <c r="F392" s="79" t="s">
        <v>165</v>
      </c>
      <c r="G392" s="183">
        <f t="shared" si="23"/>
        <v>5411.1</v>
      </c>
      <c r="H392" s="183">
        <f t="shared" si="23"/>
        <v>5413</v>
      </c>
    </row>
    <row r="393" spans="1:8" ht="22.5" x14ac:dyDescent="0.2">
      <c r="A393" s="78" t="s">
        <v>294</v>
      </c>
      <c r="B393" s="82" t="s">
        <v>289</v>
      </c>
      <c r="C393" s="79" t="s">
        <v>112</v>
      </c>
      <c r="D393" s="82" t="s">
        <v>202</v>
      </c>
      <c r="E393" s="82" t="s">
        <v>295</v>
      </c>
      <c r="F393" s="79"/>
      <c r="G393" s="183">
        <f>G394+G398+G401+G405</f>
        <v>5411.1</v>
      </c>
      <c r="H393" s="183">
        <f>H394+H398+H401+H405</f>
        <v>5413</v>
      </c>
    </row>
    <row r="394" spans="1:8" ht="33.75" x14ac:dyDescent="0.2">
      <c r="A394" s="78" t="s">
        <v>125</v>
      </c>
      <c r="B394" s="82" t="s">
        <v>289</v>
      </c>
      <c r="C394" s="79" t="s">
        <v>112</v>
      </c>
      <c r="D394" s="82" t="s">
        <v>202</v>
      </c>
      <c r="E394" s="82" t="s">
        <v>296</v>
      </c>
      <c r="F394" s="79" t="s">
        <v>126</v>
      </c>
      <c r="G394" s="183">
        <f>G395</f>
        <v>4708.6000000000004</v>
      </c>
      <c r="H394" s="183">
        <f>H395</f>
        <v>4708.6000000000004</v>
      </c>
    </row>
    <row r="395" spans="1:8" x14ac:dyDescent="0.2">
      <c r="A395" s="78" t="s">
        <v>149</v>
      </c>
      <c r="B395" s="82" t="s">
        <v>289</v>
      </c>
      <c r="C395" s="79" t="s">
        <v>112</v>
      </c>
      <c r="D395" s="82" t="s">
        <v>202</v>
      </c>
      <c r="E395" s="82" t="s">
        <v>297</v>
      </c>
      <c r="F395" s="79" t="s">
        <v>212</v>
      </c>
      <c r="G395" s="183">
        <f>G396+G397</f>
        <v>4708.6000000000004</v>
      </c>
      <c r="H395" s="183">
        <f>H396+H397</f>
        <v>4708.6000000000004</v>
      </c>
    </row>
    <row r="396" spans="1:8" x14ac:dyDescent="0.2">
      <c r="A396" s="105" t="s">
        <v>150</v>
      </c>
      <c r="B396" s="82" t="s">
        <v>289</v>
      </c>
      <c r="C396" s="79" t="s">
        <v>112</v>
      </c>
      <c r="D396" s="82" t="s">
        <v>202</v>
      </c>
      <c r="E396" s="82" t="s">
        <v>297</v>
      </c>
      <c r="F396" s="79" t="s">
        <v>213</v>
      </c>
      <c r="G396" s="183">
        <v>3616.5</v>
      </c>
      <c r="H396" s="183">
        <v>3616.5</v>
      </c>
    </row>
    <row r="397" spans="1:8" ht="33.75" x14ac:dyDescent="0.2">
      <c r="A397" s="105" t="s">
        <v>151</v>
      </c>
      <c r="B397" s="82" t="s">
        <v>289</v>
      </c>
      <c r="C397" s="79" t="s">
        <v>112</v>
      </c>
      <c r="D397" s="82" t="s">
        <v>202</v>
      </c>
      <c r="E397" s="82" t="s">
        <v>297</v>
      </c>
      <c r="F397" s="79">
        <v>129</v>
      </c>
      <c r="G397" s="183">
        <v>1092.0999999999999</v>
      </c>
      <c r="H397" s="183">
        <v>1092.0999999999999</v>
      </c>
    </row>
    <row r="398" spans="1:8" ht="33.75" x14ac:dyDescent="0.2">
      <c r="A398" s="78" t="s">
        <v>125</v>
      </c>
      <c r="B398" s="82" t="s">
        <v>289</v>
      </c>
      <c r="C398" s="79" t="s">
        <v>112</v>
      </c>
      <c r="D398" s="82" t="s">
        <v>202</v>
      </c>
      <c r="E398" s="82" t="s">
        <v>298</v>
      </c>
      <c r="F398" s="79">
        <v>100</v>
      </c>
      <c r="G398" s="183">
        <f>G399</f>
        <v>15.2</v>
      </c>
      <c r="H398" s="183">
        <f>H399</f>
        <v>16.2</v>
      </c>
    </row>
    <row r="399" spans="1:8" x14ac:dyDescent="0.2">
      <c r="A399" s="78" t="s">
        <v>149</v>
      </c>
      <c r="B399" s="82" t="s">
        <v>289</v>
      </c>
      <c r="C399" s="79" t="s">
        <v>112</v>
      </c>
      <c r="D399" s="82" t="s">
        <v>202</v>
      </c>
      <c r="E399" s="82" t="s">
        <v>298</v>
      </c>
      <c r="F399" s="79">
        <v>120</v>
      </c>
      <c r="G399" s="183">
        <f>G400</f>
        <v>15.2</v>
      </c>
      <c r="H399" s="183">
        <f>H400</f>
        <v>16.2</v>
      </c>
    </row>
    <row r="400" spans="1:8" ht="22.5" x14ac:dyDescent="0.2">
      <c r="A400" s="68" t="s">
        <v>264</v>
      </c>
      <c r="B400" s="82" t="s">
        <v>289</v>
      </c>
      <c r="C400" s="79" t="s">
        <v>112</v>
      </c>
      <c r="D400" s="82" t="s">
        <v>202</v>
      </c>
      <c r="E400" s="82" t="s">
        <v>298</v>
      </c>
      <c r="F400" s="79" t="s">
        <v>266</v>
      </c>
      <c r="G400" s="183">
        <v>15.2</v>
      </c>
      <c r="H400" s="183">
        <v>16.2</v>
      </c>
    </row>
    <row r="401" spans="1:10" x14ac:dyDescent="0.2">
      <c r="A401" s="78" t="s">
        <v>507</v>
      </c>
      <c r="B401" s="82" t="s">
        <v>289</v>
      </c>
      <c r="C401" s="79" t="s">
        <v>112</v>
      </c>
      <c r="D401" s="82" t="s">
        <v>202</v>
      </c>
      <c r="E401" s="82" t="s">
        <v>298</v>
      </c>
      <c r="F401" s="79" t="s">
        <v>134</v>
      </c>
      <c r="G401" s="183">
        <f>G402</f>
        <v>681</v>
      </c>
      <c r="H401" s="183">
        <f>H402</f>
        <v>681</v>
      </c>
    </row>
    <row r="402" spans="1:10" ht="22.5" x14ac:dyDescent="0.2">
      <c r="A402" s="78" t="s">
        <v>135</v>
      </c>
      <c r="B402" s="82" t="s">
        <v>289</v>
      </c>
      <c r="C402" s="79" t="s">
        <v>112</v>
      </c>
      <c r="D402" s="82" t="s">
        <v>202</v>
      </c>
      <c r="E402" s="82" t="s">
        <v>298</v>
      </c>
      <c r="F402" s="79" t="s">
        <v>136</v>
      </c>
      <c r="G402" s="183">
        <f>G404+G403</f>
        <v>681</v>
      </c>
      <c r="H402" s="183">
        <f>H404+H403</f>
        <v>681</v>
      </c>
    </row>
    <row r="403" spans="1:10" ht="22.5" x14ac:dyDescent="0.2">
      <c r="A403" s="106" t="s">
        <v>152</v>
      </c>
      <c r="B403" s="82" t="s">
        <v>289</v>
      </c>
      <c r="C403" s="79" t="s">
        <v>112</v>
      </c>
      <c r="D403" s="82" t="s">
        <v>202</v>
      </c>
      <c r="E403" s="82" t="s">
        <v>298</v>
      </c>
      <c r="F403" s="79">
        <v>242</v>
      </c>
      <c r="G403" s="183">
        <v>497.5</v>
      </c>
      <c r="H403" s="183">
        <v>497.5</v>
      </c>
    </row>
    <row r="404" spans="1:10" x14ac:dyDescent="0.2">
      <c r="A404" s="106" t="s">
        <v>681</v>
      </c>
      <c r="B404" s="82" t="s">
        <v>289</v>
      </c>
      <c r="C404" s="79" t="s">
        <v>112</v>
      </c>
      <c r="D404" s="82" t="s">
        <v>202</v>
      </c>
      <c r="E404" s="82" t="s">
        <v>298</v>
      </c>
      <c r="F404" s="79" t="s">
        <v>138</v>
      </c>
      <c r="G404" s="183">
        <v>183.5</v>
      </c>
      <c r="H404" s="183">
        <v>183.5</v>
      </c>
    </row>
    <row r="405" spans="1:10" x14ac:dyDescent="0.2">
      <c r="A405" s="106" t="s">
        <v>153</v>
      </c>
      <c r="B405" s="82" t="s">
        <v>289</v>
      </c>
      <c r="C405" s="79" t="s">
        <v>112</v>
      </c>
      <c r="D405" s="82" t="s">
        <v>202</v>
      </c>
      <c r="E405" s="82" t="s">
        <v>298</v>
      </c>
      <c r="F405" s="79" t="s">
        <v>215</v>
      </c>
      <c r="G405" s="183">
        <f>G406</f>
        <v>6.3</v>
      </c>
      <c r="H405" s="183">
        <f>H406</f>
        <v>7.2</v>
      </c>
    </row>
    <row r="406" spans="1:10" x14ac:dyDescent="0.2">
      <c r="A406" s="106" t="s">
        <v>154</v>
      </c>
      <c r="B406" s="82" t="s">
        <v>289</v>
      </c>
      <c r="C406" s="79" t="s">
        <v>112</v>
      </c>
      <c r="D406" s="82" t="s">
        <v>202</v>
      </c>
      <c r="E406" s="82" t="s">
        <v>298</v>
      </c>
      <c r="F406" s="79" t="s">
        <v>155</v>
      </c>
      <c r="G406" s="183">
        <f>G407+G408</f>
        <v>6.3</v>
      </c>
      <c r="H406" s="183">
        <f>H407+H408</f>
        <v>7.2</v>
      </c>
    </row>
    <row r="407" spans="1:10" x14ac:dyDescent="0.2">
      <c r="A407" s="69" t="s">
        <v>216</v>
      </c>
      <c r="B407" s="82" t="s">
        <v>289</v>
      </c>
      <c r="C407" s="79" t="s">
        <v>112</v>
      </c>
      <c r="D407" s="82" t="s">
        <v>202</v>
      </c>
      <c r="E407" s="82" t="s">
        <v>298</v>
      </c>
      <c r="F407" s="79" t="s">
        <v>236</v>
      </c>
      <c r="G407" s="183">
        <v>3</v>
      </c>
      <c r="H407" s="183">
        <v>3</v>
      </c>
    </row>
    <row r="408" spans="1:10" x14ac:dyDescent="0.2">
      <c r="A408" s="69" t="s">
        <v>469</v>
      </c>
      <c r="B408" s="82" t="s">
        <v>289</v>
      </c>
      <c r="C408" s="79" t="s">
        <v>112</v>
      </c>
      <c r="D408" s="82" t="s">
        <v>202</v>
      </c>
      <c r="E408" s="82" t="s">
        <v>298</v>
      </c>
      <c r="F408" s="79">
        <v>853</v>
      </c>
      <c r="G408" s="183">
        <v>3.3</v>
      </c>
      <c r="H408" s="183">
        <v>4.2</v>
      </c>
    </row>
    <row r="409" spans="1:10" x14ac:dyDescent="0.2">
      <c r="A409" s="138" t="s">
        <v>299</v>
      </c>
      <c r="B409" s="82" t="s">
        <v>289</v>
      </c>
      <c r="C409" s="86" t="s">
        <v>112</v>
      </c>
      <c r="D409" s="111" t="s">
        <v>300</v>
      </c>
      <c r="E409" s="111"/>
      <c r="F409" s="86"/>
      <c r="G409" s="192">
        <f t="shared" ref="G409:H412" si="24">G410</f>
        <v>5.5114999999999998</v>
      </c>
      <c r="H409" s="192">
        <f t="shared" si="24"/>
        <v>5.5885999999999996</v>
      </c>
    </row>
    <row r="410" spans="1:10" x14ac:dyDescent="0.2">
      <c r="A410" s="78" t="s">
        <v>139</v>
      </c>
      <c r="B410" s="82" t="s">
        <v>289</v>
      </c>
      <c r="C410" s="82" t="s">
        <v>112</v>
      </c>
      <c r="D410" s="82" t="s">
        <v>300</v>
      </c>
      <c r="E410" s="111" t="s">
        <v>301</v>
      </c>
      <c r="F410" s="86"/>
      <c r="G410" s="192">
        <f t="shared" si="24"/>
        <v>5.5114999999999998</v>
      </c>
      <c r="H410" s="192">
        <f t="shared" si="24"/>
        <v>5.5885999999999996</v>
      </c>
    </row>
    <row r="411" spans="1:10" ht="22.5" x14ac:dyDescent="0.2">
      <c r="A411" s="105" t="s">
        <v>74</v>
      </c>
      <c r="B411" s="82" t="s">
        <v>289</v>
      </c>
      <c r="C411" s="79" t="s">
        <v>112</v>
      </c>
      <c r="D411" s="82" t="s">
        <v>300</v>
      </c>
      <c r="E411" s="82" t="s">
        <v>302</v>
      </c>
      <c r="F411" s="79"/>
      <c r="G411" s="183">
        <f t="shared" si="24"/>
        <v>5.5114999999999998</v>
      </c>
      <c r="H411" s="183">
        <f t="shared" si="24"/>
        <v>5.5885999999999996</v>
      </c>
    </row>
    <row r="412" spans="1:10" x14ac:dyDescent="0.2">
      <c r="A412" s="78" t="s">
        <v>303</v>
      </c>
      <c r="B412" s="82" t="s">
        <v>289</v>
      </c>
      <c r="C412" s="79" t="s">
        <v>112</v>
      </c>
      <c r="D412" s="82" t="s">
        <v>300</v>
      </c>
      <c r="E412" s="82" t="s">
        <v>302</v>
      </c>
      <c r="F412" s="79">
        <v>500</v>
      </c>
      <c r="G412" s="183">
        <f t="shared" si="24"/>
        <v>5.5114999999999998</v>
      </c>
      <c r="H412" s="183">
        <f t="shared" si="24"/>
        <v>5.5885999999999996</v>
      </c>
    </row>
    <row r="413" spans="1:10" x14ac:dyDescent="0.2">
      <c r="A413" s="78" t="s">
        <v>304</v>
      </c>
      <c r="B413" s="82" t="s">
        <v>289</v>
      </c>
      <c r="C413" s="79" t="s">
        <v>112</v>
      </c>
      <c r="D413" s="82" t="s">
        <v>300</v>
      </c>
      <c r="E413" s="82" t="s">
        <v>302</v>
      </c>
      <c r="F413" s="79">
        <v>530</v>
      </c>
      <c r="G413" s="183">
        <v>5.5114999999999998</v>
      </c>
      <c r="H413" s="183">
        <v>5.5885999999999996</v>
      </c>
    </row>
    <row r="414" spans="1:10" x14ac:dyDescent="0.2">
      <c r="A414" s="93" t="s">
        <v>305</v>
      </c>
      <c r="B414" s="94" t="s">
        <v>289</v>
      </c>
      <c r="C414" s="94" t="s">
        <v>233</v>
      </c>
      <c r="D414" s="94"/>
      <c r="E414" s="94"/>
      <c r="F414" s="92"/>
      <c r="G414" s="181">
        <f t="shared" ref="G414:H418" si="25">G415</f>
        <v>906.2</v>
      </c>
      <c r="H414" s="181">
        <f t="shared" si="25"/>
        <v>916.9</v>
      </c>
    </row>
    <row r="415" spans="1:10" s="72" customFormat="1" x14ac:dyDescent="0.2">
      <c r="A415" s="93" t="s">
        <v>306</v>
      </c>
      <c r="B415" s="94" t="s">
        <v>289</v>
      </c>
      <c r="C415" s="94" t="s">
        <v>233</v>
      </c>
      <c r="D415" s="94" t="s">
        <v>169</v>
      </c>
      <c r="E415" s="94"/>
      <c r="F415" s="94"/>
      <c r="G415" s="181">
        <f t="shared" si="25"/>
        <v>906.2</v>
      </c>
      <c r="H415" s="181">
        <f t="shared" si="25"/>
        <v>916.9</v>
      </c>
      <c r="I415" s="119"/>
      <c r="J415" s="119"/>
    </row>
    <row r="416" spans="1:10" s="72" customFormat="1" x14ac:dyDescent="0.2">
      <c r="A416" s="78" t="s">
        <v>139</v>
      </c>
      <c r="B416" s="82" t="s">
        <v>289</v>
      </c>
      <c r="C416" s="82" t="s">
        <v>233</v>
      </c>
      <c r="D416" s="82" t="s">
        <v>169</v>
      </c>
      <c r="E416" s="111" t="s">
        <v>301</v>
      </c>
      <c r="F416" s="79"/>
      <c r="G416" s="183">
        <f t="shared" si="25"/>
        <v>906.2</v>
      </c>
      <c r="H416" s="183">
        <f t="shared" si="25"/>
        <v>916.9</v>
      </c>
      <c r="I416" s="119"/>
      <c r="J416" s="119"/>
    </row>
    <row r="417" spans="1:10" s="59" customFormat="1" ht="22.5" x14ac:dyDescent="0.2">
      <c r="A417" s="105" t="s">
        <v>70</v>
      </c>
      <c r="B417" s="82" t="s">
        <v>289</v>
      </c>
      <c r="C417" s="82" t="s">
        <v>233</v>
      </c>
      <c r="D417" s="82" t="s">
        <v>169</v>
      </c>
      <c r="E417" s="82" t="s">
        <v>307</v>
      </c>
      <c r="F417" s="79"/>
      <c r="G417" s="183">
        <f t="shared" si="25"/>
        <v>906.2</v>
      </c>
      <c r="H417" s="183">
        <f t="shared" si="25"/>
        <v>916.9</v>
      </c>
      <c r="I417" s="84"/>
      <c r="J417" s="84"/>
    </row>
    <row r="418" spans="1:10" s="59" customFormat="1" ht="11.25" x14ac:dyDescent="0.2">
      <c r="A418" s="78" t="s">
        <v>303</v>
      </c>
      <c r="B418" s="82" t="s">
        <v>289</v>
      </c>
      <c r="C418" s="82" t="s">
        <v>233</v>
      </c>
      <c r="D418" s="82" t="s">
        <v>169</v>
      </c>
      <c r="E418" s="82" t="s">
        <v>307</v>
      </c>
      <c r="F418" s="82" t="s">
        <v>308</v>
      </c>
      <c r="G418" s="183">
        <f t="shared" si="25"/>
        <v>906.2</v>
      </c>
      <c r="H418" s="183">
        <f t="shared" si="25"/>
        <v>916.9</v>
      </c>
      <c r="I418" s="84"/>
      <c r="J418" s="84"/>
    </row>
    <row r="419" spans="1:10" s="59" customFormat="1" ht="11.25" x14ac:dyDescent="0.2">
      <c r="A419" s="78" t="s">
        <v>304</v>
      </c>
      <c r="B419" s="82" t="s">
        <v>289</v>
      </c>
      <c r="C419" s="82" t="s">
        <v>233</v>
      </c>
      <c r="D419" s="82" t="s">
        <v>169</v>
      </c>
      <c r="E419" s="82" t="s">
        <v>307</v>
      </c>
      <c r="F419" s="82" t="s">
        <v>309</v>
      </c>
      <c r="G419" s="183">
        <v>906.2</v>
      </c>
      <c r="H419" s="183">
        <v>916.9</v>
      </c>
      <c r="I419" s="84"/>
      <c r="J419" s="84"/>
    </row>
    <row r="420" spans="1:10" ht="21" x14ac:dyDescent="0.2">
      <c r="A420" s="93" t="s">
        <v>310</v>
      </c>
      <c r="B420" s="94" t="s">
        <v>289</v>
      </c>
      <c r="C420" s="92">
        <v>13</v>
      </c>
      <c r="D420" s="94"/>
      <c r="E420" s="94"/>
      <c r="F420" s="92"/>
      <c r="G420" s="193">
        <f t="shared" ref="G420:H425" si="26">G421</f>
        <v>0</v>
      </c>
      <c r="H420" s="193">
        <f t="shared" si="26"/>
        <v>0</v>
      </c>
    </row>
    <row r="421" spans="1:10" x14ac:dyDescent="0.2">
      <c r="A421" s="93" t="s">
        <v>311</v>
      </c>
      <c r="B421" s="94" t="s">
        <v>289</v>
      </c>
      <c r="C421" s="92">
        <v>13</v>
      </c>
      <c r="D421" s="94" t="s">
        <v>112</v>
      </c>
      <c r="E421" s="94"/>
      <c r="F421" s="92"/>
      <c r="G421" s="193">
        <f t="shared" si="26"/>
        <v>0</v>
      </c>
      <c r="H421" s="193">
        <f t="shared" si="26"/>
        <v>0</v>
      </c>
    </row>
    <row r="422" spans="1:10" ht="22.5" x14ac:dyDescent="0.2">
      <c r="A422" s="78" t="s">
        <v>701</v>
      </c>
      <c r="B422" s="82" t="s">
        <v>289</v>
      </c>
      <c r="C422" s="79">
        <v>13</v>
      </c>
      <c r="D422" s="82" t="s">
        <v>112</v>
      </c>
      <c r="E422" s="82" t="s">
        <v>292</v>
      </c>
      <c r="F422" s="79"/>
      <c r="G422" s="194">
        <f t="shared" si="26"/>
        <v>0</v>
      </c>
      <c r="H422" s="194">
        <f t="shared" si="26"/>
        <v>0</v>
      </c>
    </row>
    <row r="423" spans="1:10" s="59" customFormat="1" ht="11.25" x14ac:dyDescent="0.2">
      <c r="A423" s="78" t="s">
        <v>312</v>
      </c>
      <c r="B423" s="82" t="s">
        <v>289</v>
      </c>
      <c r="C423" s="79">
        <v>13</v>
      </c>
      <c r="D423" s="82" t="s">
        <v>112</v>
      </c>
      <c r="E423" s="82" t="s">
        <v>313</v>
      </c>
      <c r="F423" s="79"/>
      <c r="G423" s="194">
        <f t="shared" si="26"/>
        <v>0</v>
      </c>
      <c r="H423" s="194">
        <f t="shared" si="26"/>
        <v>0</v>
      </c>
      <c r="I423" s="84"/>
      <c r="J423" s="84"/>
    </row>
    <row r="424" spans="1:10" ht="45" x14ac:dyDescent="0.2">
      <c r="A424" s="78" t="s">
        <v>314</v>
      </c>
      <c r="B424" s="82" t="s">
        <v>289</v>
      </c>
      <c r="C424" s="79">
        <v>13</v>
      </c>
      <c r="D424" s="82" t="s">
        <v>112</v>
      </c>
      <c r="E424" s="82" t="s">
        <v>315</v>
      </c>
      <c r="F424" s="79"/>
      <c r="G424" s="194">
        <f t="shared" si="26"/>
        <v>0</v>
      </c>
      <c r="H424" s="194">
        <f t="shared" si="26"/>
        <v>0</v>
      </c>
    </row>
    <row r="425" spans="1:10" x14ac:dyDescent="0.2">
      <c r="A425" s="78" t="s">
        <v>508</v>
      </c>
      <c r="B425" s="82" t="s">
        <v>289</v>
      </c>
      <c r="C425" s="79">
        <v>13</v>
      </c>
      <c r="D425" s="82" t="s">
        <v>112</v>
      </c>
      <c r="E425" s="82" t="s">
        <v>315</v>
      </c>
      <c r="F425" s="79">
        <v>700</v>
      </c>
      <c r="G425" s="194">
        <f t="shared" si="26"/>
        <v>0</v>
      </c>
      <c r="H425" s="194">
        <f t="shared" si="26"/>
        <v>0</v>
      </c>
    </row>
    <row r="426" spans="1:10" s="59" customFormat="1" ht="11.25" x14ac:dyDescent="0.2">
      <c r="A426" s="78" t="s">
        <v>316</v>
      </c>
      <c r="B426" s="82" t="s">
        <v>289</v>
      </c>
      <c r="C426" s="79">
        <v>13</v>
      </c>
      <c r="D426" s="82" t="s">
        <v>112</v>
      </c>
      <c r="E426" s="82" t="s">
        <v>315</v>
      </c>
      <c r="F426" s="79">
        <v>730</v>
      </c>
      <c r="G426" s="194"/>
      <c r="H426" s="194"/>
      <c r="I426" s="84"/>
      <c r="J426" s="84"/>
    </row>
    <row r="427" spans="1:10" s="59" customFormat="1" ht="21" x14ac:dyDescent="0.2">
      <c r="A427" s="107" t="s">
        <v>317</v>
      </c>
      <c r="B427" s="94" t="s">
        <v>289</v>
      </c>
      <c r="C427" s="92" t="s">
        <v>318</v>
      </c>
      <c r="D427" s="94" t="s">
        <v>163</v>
      </c>
      <c r="E427" s="94" t="s">
        <v>164</v>
      </c>
      <c r="F427" s="92" t="s">
        <v>165</v>
      </c>
      <c r="G427" s="181">
        <f>G428+G438+G434</f>
        <v>20819.7</v>
      </c>
      <c r="H427" s="181">
        <f>H428+H438+H434</f>
        <v>20819.7</v>
      </c>
      <c r="I427" s="84"/>
      <c r="J427" s="84"/>
    </row>
    <row r="428" spans="1:10" s="59" customFormat="1" ht="21" x14ac:dyDescent="0.2">
      <c r="A428" s="93" t="s">
        <v>319</v>
      </c>
      <c r="B428" s="94" t="s">
        <v>289</v>
      </c>
      <c r="C428" s="92" t="s">
        <v>318</v>
      </c>
      <c r="D428" s="94" t="s">
        <v>112</v>
      </c>
      <c r="E428" s="94" t="s">
        <v>164</v>
      </c>
      <c r="F428" s="92" t="s">
        <v>165</v>
      </c>
      <c r="G428" s="181">
        <f t="shared" ref="G428:H432" si="27">G429</f>
        <v>19404.2</v>
      </c>
      <c r="H428" s="181">
        <f t="shared" si="27"/>
        <v>19404.2</v>
      </c>
      <c r="I428" s="84"/>
      <c r="J428" s="84"/>
    </row>
    <row r="429" spans="1:10" s="59" customFormat="1" ht="11.25" x14ac:dyDescent="0.2">
      <c r="A429" s="78" t="s">
        <v>320</v>
      </c>
      <c r="B429" s="82" t="s">
        <v>289</v>
      </c>
      <c r="C429" s="79" t="s">
        <v>318</v>
      </c>
      <c r="D429" s="82" t="s">
        <v>112</v>
      </c>
      <c r="E429" s="82" t="s">
        <v>321</v>
      </c>
      <c r="F429" s="79" t="s">
        <v>165</v>
      </c>
      <c r="G429" s="183">
        <f t="shared" si="27"/>
        <v>19404.2</v>
      </c>
      <c r="H429" s="183">
        <f t="shared" si="27"/>
        <v>19404.2</v>
      </c>
      <c r="I429" s="84"/>
      <c r="J429" s="84"/>
    </row>
    <row r="430" spans="1:10" s="59" customFormat="1" ht="29.25" customHeight="1" x14ac:dyDescent="0.2">
      <c r="A430" s="78" t="s">
        <v>322</v>
      </c>
      <c r="B430" s="82" t="s">
        <v>289</v>
      </c>
      <c r="C430" s="79" t="s">
        <v>318</v>
      </c>
      <c r="D430" s="82" t="s">
        <v>112</v>
      </c>
      <c r="E430" s="82" t="s">
        <v>323</v>
      </c>
      <c r="F430" s="79" t="s">
        <v>165</v>
      </c>
      <c r="G430" s="183">
        <f t="shared" si="27"/>
        <v>19404.2</v>
      </c>
      <c r="H430" s="183">
        <f t="shared" si="27"/>
        <v>19404.2</v>
      </c>
      <c r="I430" s="84"/>
      <c r="J430" s="84"/>
    </row>
    <row r="431" spans="1:10" s="59" customFormat="1" ht="11.25" x14ac:dyDescent="0.2">
      <c r="A431" s="78" t="s">
        <v>303</v>
      </c>
      <c r="B431" s="82" t="s">
        <v>289</v>
      </c>
      <c r="C431" s="79" t="s">
        <v>318</v>
      </c>
      <c r="D431" s="82" t="s">
        <v>112</v>
      </c>
      <c r="E431" s="82" t="s">
        <v>323</v>
      </c>
      <c r="F431" s="79" t="s">
        <v>308</v>
      </c>
      <c r="G431" s="183">
        <f t="shared" si="27"/>
        <v>19404.2</v>
      </c>
      <c r="H431" s="183">
        <f t="shared" si="27"/>
        <v>19404.2</v>
      </c>
      <c r="I431" s="84"/>
      <c r="J431" s="84"/>
    </row>
    <row r="432" spans="1:10" s="59" customFormat="1" ht="11.25" x14ac:dyDescent="0.2">
      <c r="A432" s="78" t="s">
        <v>324</v>
      </c>
      <c r="B432" s="82" t="s">
        <v>289</v>
      </c>
      <c r="C432" s="79" t="s">
        <v>318</v>
      </c>
      <c r="D432" s="82" t="s">
        <v>112</v>
      </c>
      <c r="E432" s="82" t="s">
        <v>323</v>
      </c>
      <c r="F432" s="79" t="s">
        <v>325</v>
      </c>
      <c r="G432" s="183">
        <f t="shared" si="27"/>
        <v>19404.2</v>
      </c>
      <c r="H432" s="183">
        <f t="shared" si="27"/>
        <v>19404.2</v>
      </c>
      <c r="I432" s="84"/>
      <c r="J432" s="84"/>
    </row>
    <row r="433" spans="1:9" ht="15.75" customHeight="1" x14ac:dyDescent="0.2">
      <c r="A433" s="106" t="s">
        <v>326</v>
      </c>
      <c r="B433" s="82" t="s">
        <v>289</v>
      </c>
      <c r="C433" s="79" t="s">
        <v>318</v>
      </c>
      <c r="D433" s="82" t="s">
        <v>112</v>
      </c>
      <c r="E433" s="82" t="s">
        <v>323</v>
      </c>
      <c r="F433" s="79" t="s">
        <v>327</v>
      </c>
      <c r="G433" s="183">
        <f>13150.6+6253.6</f>
        <v>19404.2</v>
      </c>
      <c r="H433" s="183">
        <f>13150.6+6253.6</f>
        <v>19404.2</v>
      </c>
    </row>
    <row r="434" spans="1:9" x14ac:dyDescent="0.2">
      <c r="A434" s="93" t="s">
        <v>328</v>
      </c>
      <c r="B434" s="94" t="s">
        <v>289</v>
      </c>
      <c r="C434" s="92" t="s">
        <v>318</v>
      </c>
      <c r="D434" s="94" t="s">
        <v>233</v>
      </c>
      <c r="E434" s="94"/>
      <c r="F434" s="92"/>
      <c r="G434" s="181">
        <f t="shared" ref="G434:H436" si="28">G435</f>
        <v>1265.5</v>
      </c>
      <c r="H434" s="181">
        <f t="shared" si="28"/>
        <v>1265.5</v>
      </c>
    </row>
    <row r="435" spans="1:9" x14ac:dyDescent="0.2">
      <c r="A435" s="78" t="s">
        <v>303</v>
      </c>
      <c r="B435" s="82" t="s">
        <v>289</v>
      </c>
      <c r="C435" s="79" t="s">
        <v>318</v>
      </c>
      <c r="D435" s="82" t="s">
        <v>233</v>
      </c>
      <c r="E435" s="82" t="s">
        <v>321</v>
      </c>
      <c r="F435" s="79" t="s">
        <v>308</v>
      </c>
      <c r="G435" s="183">
        <f t="shared" si="28"/>
        <v>1265.5</v>
      </c>
      <c r="H435" s="183">
        <f t="shared" si="28"/>
        <v>1265.5</v>
      </c>
    </row>
    <row r="436" spans="1:9" x14ac:dyDescent="0.2">
      <c r="A436" s="78" t="s">
        <v>324</v>
      </c>
      <c r="B436" s="82" t="s">
        <v>289</v>
      </c>
      <c r="C436" s="79" t="s">
        <v>318</v>
      </c>
      <c r="D436" s="82" t="s">
        <v>233</v>
      </c>
      <c r="E436" s="82" t="s">
        <v>329</v>
      </c>
      <c r="F436" s="79" t="s">
        <v>325</v>
      </c>
      <c r="G436" s="183">
        <f t="shared" si="28"/>
        <v>1265.5</v>
      </c>
      <c r="H436" s="183">
        <f t="shared" si="28"/>
        <v>1265.5</v>
      </c>
    </row>
    <row r="437" spans="1:9" x14ac:dyDescent="0.2">
      <c r="A437" s="106" t="s">
        <v>328</v>
      </c>
      <c r="B437" s="82" t="s">
        <v>289</v>
      </c>
      <c r="C437" s="79" t="s">
        <v>318</v>
      </c>
      <c r="D437" s="82" t="s">
        <v>233</v>
      </c>
      <c r="E437" s="82" t="s">
        <v>329</v>
      </c>
      <c r="F437" s="79">
        <v>512</v>
      </c>
      <c r="G437" s="183">
        <v>1265.5</v>
      </c>
      <c r="H437" s="183">
        <v>1265.5</v>
      </c>
    </row>
    <row r="438" spans="1:9" x14ac:dyDescent="0.2">
      <c r="A438" s="93" t="s">
        <v>330</v>
      </c>
      <c r="B438" s="94" t="s">
        <v>289</v>
      </c>
      <c r="C438" s="92">
        <v>14</v>
      </c>
      <c r="D438" s="94" t="s">
        <v>169</v>
      </c>
      <c r="E438" s="94"/>
      <c r="F438" s="92"/>
      <c r="G438" s="181">
        <f t="shared" ref="G438:H441" si="29">+G439</f>
        <v>150</v>
      </c>
      <c r="H438" s="181">
        <f t="shared" si="29"/>
        <v>150</v>
      </c>
    </row>
    <row r="439" spans="1:9" x14ac:dyDescent="0.2">
      <c r="A439" s="78" t="s">
        <v>303</v>
      </c>
      <c r="B439" s="82" t="s">
        <v>289</v>
      </c>
      <c r="C439" s="79" t="s">
        <v>318</v>
      </c>
      <c r="D439" s="79" t="s">
        <v>169</v>
      </c>
      <c r="E439" s="82" t="s">
        <v>321</v>
      </c>
      <c r="F439" s="79" t="s">
        <v>165</v>
      </c>
      <c r="G439" s="183">
        <f t="shared" si="29"/>
        <v>150</v>
      </c>
      <c r="H439" s="183">
        <f t="shared" si="29"/>
        <v>150</v>
      </c>
    </row>
    <row r="440" spans="1:9" ht="33.75" x14ac:dyDescent="0.2">
      <c r="A440" s="78" t="s">
        <v>331</v>
      </c>
      <c r="B440" s="82" t="s">
        <v>289</v>
      </c>
      <c r="C440" s="79" t="s">
        <v>318</v>
      </c>
      <c r="D440" s="79" t="s">
        <v>169</v>
      </c>
      <c r="E440" s="82" t="s">
        <v>332</v>
      </c>
      <c r="F440" s="79" t="s">
        <v>165</v>
      </c>
      <c r="G440" s="183">
        <f t="shared" si="29"/>
        <v>150</v>
      </c>
      <c r="H440" s="183">
        <f t="shared" si="29"/>
        <v>150</v>
      </c>
    </row>
    <row r="441" spans="1:9" ht="51.75" customHeight="1" x14ac:dyDescent="0.2">
      <c r="A441" s="78" t="s">
        <v>333</v>
      </c>
      <c r="B441" s="82" t="s">
        <v>289</v>
      </c>
      <c r="C441" s="79" t="s">
        <v>318</v>
      </c>
      <c r="D441" s="79" t="s">
        <v>169</v>
      </c>
      <c r="E441" s="82" t="s">
        <v>332</v>
      </c>
      <c r="F441" s="79" t="s">
        <v>165</v>
      </c>
      <c r="G441" s="183">
        <f t="shared" si="29"/>
        <v>150</v>
      </c>
      <c r="H441" s="183">
        <f t="shared" si="29"/>
        <v>150</v>
      </c>
    </row>
    <row r="442" spans="1:9" x14ac:dyDescent="0.2">
      <c r="A442" s="78" t="s">
        <v>303</v>
      </c>
      <c r="B442" s="82" t="s">
        <v>289</v>
      </c>
      <c r="C442" s="79" t="s">
        <v>318</v>
      </c>
      <c r="D442" s="79" t="s">
        <v>169</v>
      </c>
      <c r="E442" s="82" t="s">
        <v>332</v>
      </c>
      <c r="F442" s="79" t="s">
        <v>308</v>
      </c>
      <c r="G442" s="183">
        <f>G443</f>
        <v>150</v>
      </c>
      <c r="H442" s="183">
        <f>H443</f>
        <v>150</v>
      </c>
    </row>
    <row r="443" spans="1:9" x14ac:dyDescent="0.2">
      <c r="A443" s="106" t="s">
        <v>83</v>
      </c>
      <c r="B443" s="82" t="s">
        <v>289</v>
      </c>
      <c r="C443" s="79" t="s">
        <v>318</v>
      </c>
      <c r="D443" s="79" t="s">
        <v>169</v>
      </c>
      <c r="E443" s="82" t="s">
        <v>332</v>
      </c>
      <c r="F443" s="79">
        <v>540</v>
      </c>
      <c r="G443" s="183">
        <v>150</v>
      </c>
      <c r="H443" s="183">
        <v>150</v>
      </c>
    </row>
    <row r="444" spans="1:9" ht="21" x14ac:dyDescent="0.2">
      <c r="A444" s="109" t="s">
        <v>334</v>
      </c>
      <c r="B444" s="94" t="s">
        <v>335</v>
      </c>
      <c r="C444" s="92"/>
      <c r="D444" s="94"/>
      <c r="E444" s="94"/>
      <c r="F444" s="92"/>
      <c r="G444" s="190">
        <f>G445+G506+G517+G555+G624+G649+G667+G675+G718</f>
        <v>35375.218499999995</v>
      </c>
      <c r="H444" s="190">
        <f>H445+H506+H517+H555+H624+H649+H667+H675+H718</f>
        <v>36481.831399999995</v>
      </c>
      <c r="I444" s="125"/>
    </row>
    <row r="445" spans="1:9" x14ac:dyDescent="0.2">
      <c r="A445" s="93" t="s">
        <v>290</v>
      </c>
      <c r="B445" s="94" t="s">
        <v>335</v>
      </c>
      <c r="C445" s="92" t="s">
        <v>112</v>
      </c>
      <c r="D445" s="94" t="s">
        <v>163</v>
      </c>
      <c r="E445" s="94" t="s">
        <v>164</v>
      </c>
      <c r="F445" s="92" t="s">
        <v>165</v>
      </c>
      <c r="G445" s="190">
        <f>G446+G469+G479+G484+G474</f>
        <v>19636.018499999995</v>
      </c>
      <c r="H445" s="190">
        <f>H446+H469+H479+H484+H474</f>
        <v>19642.131399999998</v>
      </c>
    </row>
    <row r="446" spans="1:9" ht="34.5" customHeight="1" x14ac:dyDescent="0.2">
      <c r="A446" s="93" t="s">
        <v>336</v>
      </c>
      <c r="B446" s="94" t="s">
        <v>335</v>
      </c>
      <c r="C446" s="92" t="s">
        <v>112</v>
      </c>
      <c r="D446" s="94" t="s">
        <v>142</v>
      </c>
      <c r="E446" s="94"/>
      <c r="F446" s="92"/>
      <c r="G446" s="190">
        <f>G452+G447</f>
        <v>18865.899999999998</v>
      </c>
      <c r="H446" s="190">
        <f>H452+H447</f>
        <v>18866.899999999998</v>
      </c>
      <c r="I446" s="118"/>
    </row>
    <row r="447" spans="1:9" x14ac:dyDescent="0.2">
      <c r="A447" s="105" t="s">
        <v>337</v>
      </c>
      <c r="B447" s="100" t="s">
        <v>335</v>
      </c>
      <c r="C447" s="79" t="s">
        <v>112</v>
      </c>
      <c r="D447" s="82" t="s">
        <v>142</v>
      </c>
      <c r="E447" s="82" t="s">
        <v>338</v>
      </c>
      <c r="F447" s="79" t="s">
        <v>165</v>
      </c>
      <c r="G447" s="191">
        <f>G448</f>
        <v>860.1</v>
      </c>
      <c r="H447" s="191">
        <f>H448</f>
        <v>860.1</v>
      </c>
    </row>
    <row r="448" spans="1:9" ht="33.75" x14ac:dyDescent="0.2">
      <c r="A448" s="78" t="s">
        <v>125</v>
      </c>
      <c r="B448" s="82" t="s">
        <v>335</v>
      </c>
      <c r="C448" s="79" t="s">
        <v>112</v>
      </c>
      <c r="D448" s="82" t="s">
        <v>142</v>
      </c>
      <c r="E448" s="82" t="s">
        <v>339</v>
      </c>
      <c r="F448" s="79" t="s">
        <v>126</v>
      </c>
      <c r="G448" s="191">
        <f>SUM(G449)</f>
        <v>860.1</v>
      </c>
      <c r="H448" s="191">
        <f>SUM(H449)</f>
        <v>860.1</v>
      </c>
    </row>
    <row r="449" spans="1:9" x14ac:dyDescent="0.2">
      <c r="A449" s="78" t="s">
        <v>149</v>
      </c>
      <c r="B449" s="100" t="s">
        <v>335</v>
      </c>
      <c r="C449" s="79" t="s">
        <v>112</v>
      </c>
      <c r="D449" s="82" t="s">
        <v>142</v>
      </c>
      <c r="E449" s="82" t="s">
        <v>339</v>
      </c>
      <c r="F449" s="79" t="s">
        <v>212</v>
      </c>
      <c r="G449" s="191">
        <f>SUM(G450:G451)</f>
        <v>860.1</v>
      </c>
      <c r="H449" s="191">
        <f>SUM(H450:H451)</f>
        <v>860.1</v>
      </c>
    </row>
    <row r="450" spans="1:9" x14ac:dyDescent="0.2">
      <c r="A450" s="105" t="s">
        <v>150</v>
      </c>
      <c r="B450" s="82" t="s">
        <v>335</v>
      </c>
      <c r="C450" s="79" t="s">
        <v>112</v>
      </c>
      <c r="D450" s="82" t="s">
        <v>142</v>
      </c>
      <c r="E450" s="82" t="s">
        <v>339</v>
      </c>
      <c r="F450" s="79" t="s">
        <v>213</v>
      </c>
      <c r="G450" s="191">
        <v>660.6</v>
      </c>
      <c r="H450" s="191">
        <v>660.6</v>
      </c>
    </row>
    <row r="451" spans="1:9" ht="33.75" x14ac:dyDescent="0.2">
      <c r="A451" s="105" t="s">
        <v>151</v>
      </c>
      <c r="B451" s="82" t="s">
        <v>335</v>
      </c>
      <c r="C451" s="79" t="s">
        <v>112</v>
      </c>
      <c r="D451" s="82" t="s">
        <v>142</v>
      </c>
      <c r="E451" s="82" t="s">
        <v>339</v>
      </c>
      <c r="F451" s="79">
        <v>129</v>
      </c>
      <c r="G451" s="191">
        <v>199.5</v>
      </c>
      <c r="H451" s="191">
        <v>199.5</v>
      </c>
    </row>
    <row r="452" spans="1:9" ht="22.5" x14ac:dyDescent="0.2">
      <c r="A452" s="78" t="s">
        <v>340</v>
      </c>
      <c r="B452" s="82" t="s">
        <v>335</v>
      </c>
      <c r="C452" s="79" t="s">
        <v>112</v>
      </c>
      <c r="D452" s="82" t="s">
        <v>142</v>
      </c>
      <c r="E452" s="82" t="s">
        <v>341</v>
      </c>
      <c r="F452" s="79" t="s">
        <v>165</v>
      </c>
      <c r="G452" s="191">
        <f>G453+G457+G460+G464</f>
        <v>18005.8</v>
      </c>
      <c r="H452" s="191">
        <f>H453+H457+H460+H464</f>
        <v>18006.8</v>
      </c>
      <c r="I452" s="118"/>
    </row>
    <row r="453" spans="1:9" ht="33.75" x14ac:dyDescent="0.2">
      <c r="A453" s="78" t="s">
        <v>125</v>
      </c>
      <c r="B453" s="82" t="s">
        <v>335</v>
      </c>
      <c r="C453" s="79" t="s">
        <v>112</v>
      </c>
      <c r="D453" s="82" t="s">
        <v>142</v>
      </c>
      <c r="E453" s="82" t="s">
        <v>342</v>
      </c>
      <c r="F453" s="79" t="s">
        <v>126</v>
      </c>
      <c r="G453" s="191">
        <f>G454</f>
        <v>15228.7</v>
      </c>
      <c r="H453" s="191">
        <f>H454</f>
        <v>15228.7</v>
      </c>
    </row>
    <row r="454" spans="1:9" x14ac:dyDescent="0.2">
      <c r="A454" s="78" t="s">
        <v>149</v>
      </c>
      <c r="B454" s="100" t="s">
        <v>335</v>
      </c>
      <c r="C454" s="79" t="s">
        <v>112</v>
      </c>
      <c r="D454" s="82" t="s">
        <v>142</v>
      </c>
      <c r="E454" s="82" t="s">
        <v>342</v>
      </c>
      <c r="F454" s="79" t="s">
        <v>212</v>
      </c>
      <c r="G454" s="191">
        <f>G455+G456</f>
        <v>15228.7</v>
      </c>
      <c r="H454" s="191">
        <f>H455+H456</f>
        <v>15228.7</v>
      </c>
    </row>
    <row r="455" spans="1:9" ht="14.25" customHeight="1" x14ac:dyDescent="0.2">
      <c r="A455" s="105" t="s">
        <v>150</v>
      </c>
      <c r="B455" s="82" t="s">
        <v>335</v>
      </c>
      <c r="C455" s="79" t="s">
        <v>112</v>
      </c>
      <c r="D455" s="82" t="s">
        <v>142</v>
      </c>
      <c r="E455" s="82" t="s">
        <v>342</v>
      </c>
      <c r="F455" s="79" t="s">
        <v>213</v>
      </c>
      <c r="G455" s="191">
        <f>7342.3+4354.1</f>
        <v>11696.400000000001</v>
      </c>
      <c r="H455" s="191">
        <f>7342.3+4354.1</f>
        <v>11696.400000000001</v>
      </c>
    </row>
    <row r="456" spans="1:9" ht="33.75" x14ac:dyDescent="0.2">
      <c r="A456" s="105" t="s">
        <v>151</v>
      </c>
      <c r="B456" s="82" t="s">
        <v>335</v>
      </c>
      <c r="C456" s="79" t="s">
        <v>112</v>
      </c>
      <c r="D456" s="82" t="s">
        <v>142</v>
      </c>
      <c r="E456" s="82" t="s">
        <v>342</v>
      </c>
      <c r="F456" s="79">
        <v>129</v>
      </c>
      <c r="G456" s="191">
        <f>2217.4+1314.9</f>
        <v>3532.3</v>
      </c>
      <c r="H456" s="191">
        <f>2217.4+1314.9</f>
        <v>3532.3</v>
      </c>
    </row>
    <row r="457" spans="1:9" ht="33.75" x14ac:dyDescent="0.2">
      <c r="A457" s="78" t="s">
        <v>125</v>
      </c>
      <c r="B457" s="82" t="s">
        <v>335</v>
      </c>
      <c r="C457" s="79" t="s">
        <v>112</v>
      </c>
      <c r="D457" s="82" t="s">
        <v>142</v>
      </c>
      <c r="E457" s="82" t="s">
        <v>343</v>
      </c>
      <c r="F457" s="79">
        <v>100</v>
      </c>
      <c r="G457" s="191">
        <f>G458</f>
        <v>0</v>
      </c>
      <c r="H457" s="191">
        <f>H458</f>
        <v>1</v>
      </c>
    </row>
    <row r="458" spans="1:9" x14ac:dyDescent="0.2">
      <c r="A458" s="78" t="s">
        <v>149</v>
      </c>
      <c r="B458" s="82" t="s">
        <v>335</v>
      </c>
      <c r="C458" s="79" t="s">
        <v>112</v>
      </c>
      <c r="D458" s="82" t="s">
        <v>142</v>
      </c>
      <c r="E458" s="82" t="s">
        <v>343</v>
      </c>
      <c r="F458" s="79">
        <v>120</v>
      </c>
      <c r="G458" s="191">
        <f>G459</f>
        <v>0</v>
      </c>
      <c r="H458" s="191">
        <f>H459</f>
        <v>1</v>
      </c>
    </row>
    <row r="459" spans="1:9" ht="22.5" x14ac:dyDescent="0.2">
      <c r="A459" s="105" t="s">
        <v>264</v>
      </c>
      <c r="B459" s="82" t="s">
        <v>335</v>
      </c>
      <c r="C459" s="79" t="s">
        <v>112</v>
      </c>
      <c r="D459" s="82" t="s">
        <v>142</v>
      </c>
      <c r="E459" s="82" t="s">
        <v>343</v>
      </c>
      <c r="F459" s="79">
        <v>122</v>
      </c>
      <c r="G459" s="191">
        <v>0</v>
      </c>
      <c r="H459" s="191">
        <v>1</v>
      </c>
    </row>
    <row r="460" spans="1:9" x14ac:dyDescent="0.2">
      <c r="A460" s="78" t="s">
        <v>507</v>
      </c>
      <c r="B460" s="82" t="s">
        <v>335</v>
      </c>
      <c r="C460" s="79" t="s">
        <v>112</v>
      </c>
      <c r="D460" s="82" t="s">
        <v>142</v>
      </c>
      <c r="E460" s="82" t="s">
        <v>343</v>
      </c>
      <c r="F460" s="79" t="s">
        <v>134</v>
      </c>
      <c r="G460" s="191">
        <f>G461</f>
        <v>2718.3</v>
      </c>
      <c r="H460" s="191">
        <f>H461</f>
        <v>2718.3</v>
      </c>
    </row>
    <row r="461" spans="1:9" ht="22.5" x14ac:dyDescent="0.2">
      <c r="A461" s="78" t="s">
        <v>135</v>
      </c>
      <c r="B461" s="100" t="s">
        <v>335</v>
      </c>
      <c r="C461" s="79" t="s">
        <v>112</v>
      </c>
      <c r="D461" s="82" t="s">
        <v>142</v>
      </c>
      <c r="E461" s="82" t="s">
        <v>343</v>
      </c>
      <c r="F461" s="79" t="s">
        <v>136</v>
      </c>
      <c r="G461" s="191">
        <f>G463+G462</f>
        <v>2718.3</v>
      </c>
      <c r="H461" s="191">
        <f>H463+H462</f>
        <v>2718.3</v>
      </c>
    </row>
    <row r="462" spans="1:9" ht="22.5" x14ac:dyDescent="0.2">
      <c r="A462" s="106" t="s">
        <v>152</v>
      </c>
      <c r="B462" s="100" t="s">
        <v>335</v>
      </c>
      <c r="C462" s="79" t="s">
        <v>112</v>
      </c>
      <c r="D462" s="82" t="s">
        <v>142</v>
      </c>
      <c r="E462" s="82" t="s">
        <v>343</v>
      </c>
      <c r="F462" s="79">
        <v>242</v>
      </c>
      <c r="G462" s="191">
        <v>201</v>
      </c>
      <c r="H462" s="191">
        <v>201</v>
      </c>
    </row>
    <row r="463" spans="1:9" x14ac:dyDescent="0.2">
      <c r="A463" s="106" t="s">
        <v>681</v>
      </c>
      <c r="B463" s="82" t="s">
        <v>335</v>
      </c>
      <c r="C463" s="79" t="s">
        <v>112</v>
      </c>
      <c r="D463" s="82" t="s">
        <v>142</v>
      </c>
      <c r="E463" s="82" t="s">
        <v>343</v>
      </c>
      <c r="F463" s="79" t="s">
        <v>138</v>
      </c>
      <c r="G463" s="191">
        <v>2517.3000000000002</v>
      </c>
      <c r="H463" s="191">
        <v>2517.3000000000002</v>
      </c>
    </row>
    <row r="464" spans="1:9" x14ac:dyDescent="0.2">
      <c r="A464" s="106" t="s">
        <v>153</v>
      </c>
      <c r="B464" s="100" t="s">
        <v>335</v>
      </c>
      <c r="C464" s="79" t="s">
        <v>112</v>
      </c>
      <c r="D464" s="82" t="s">
        <v>142</v>
      </c>
      <c r="E464" s="82" t="s">
        <v>343</v>
      </c>
      <c r="F464" s="79" t="s">
        <v>215</v>
      </c>
      <c r="G464" s="191">
        <f>G465</f>
        <v>58.8</v>
      </c>
      <c r="H464" s="191">
        <f>H465</f>
        <v>58.8</v>
      </c>
    </row>
    <row r="465" spans="1:8" x14ac:dyDescent="0.2">
      <c r="A465" s="106" t="s">
        <v>154</v>
      </c>
      <c r="B465" s="82" t="s">
        <v>335</v>
      </c>
      <c r="C465" s="79" t="s">
        <v>112</v>
      </c>
      <c r="D465" s="82" t="s">
        <v>142</v>
      </c>
      <c r="E465" s="82" t="s">
        <v>343</v>
      </c>
      <c r="F465" s="79" t="s">
        <v>155</v>
      </c>
      <c r="G465" s="191">
        <f>G466+G467+G468</f>
        <v>58.8</v>
      </c>
      <c r="H465" s="191">
        <f>H466+H467+H468</f>
        <v>58.8</v>
      </c>
    </row>
    <row r="466" spans="1:8" x14ac:dyDescent="0.2">
      <c r="A466" s="73" t="s">
        <v>156</v>
      </c>
      <c r="B466" s="100" t="s">
        <v>335</v>
      </c>
      <c r="C466" s="79" t="s">
        <v>112</v>
      </c>
      <c r="D466" s="82" t="s">
        <v>142</v>
      </c>
      <c r="E466" s="82" t="s">
        <v>343</v>
      </c>
      <c r="F466" s="79" t="s">
        <v>157</v>
      </c>
      <c r="G466" s="191">
        <v>52.8</v>
      </c>
      <c r="H466" s="191">
        <v>52.8</v>
      </c>
    </row>
    <row r="467" spans="1:8" x14ac:dyDescent="0.2">
      <c r="A467" s="69" t="s">
        <v>216</v>
      </c>
      <c r="B467" s="100" t="s">
        <v>335</v>
      </c>
      <c r="C467" s="79" t="s">
        <v>112</v>
      </c>
      <c r="D467" s="82" t="s">
        <v>142</v>
      </c>
      <c r="E467" s="82" t="s">
        <v>343</v>
      </c>
      <c r="F467" s="79">
        <v>852</v>
      </c>
      <c r="G467" s="191">
        <v>6</v>
      </c>
      <c r="H467" s="191">
        <v>6</v>
      </c>
    </row>
    <row r="468" spans="1:8" x14ac:dyDescent="0.2">
      <c r="A468" s="69" t="s">
        <v>469</v>
      </c>
      <c r="B468" s="100" t="s">
        <v>335</v>
      </c>
      <c r="C468" s="79" t="s">
        <v>112</v>
      </c>
      <c r="D468" s="82" t="s">
        <v>142</v>
      </c>
      <c r="E468" s="82" t="s">
        <v>343</v>
      </c>
      <c r="F468" s="79">
        <v>853</v>
      </c>
      <c r="G468" s="191">
        <v>0</v>
      </c>
      <c r="H468" s="191">
        <v>0</v>
      </c>
    </row>
    <row r="469" spans="1:8" x14ac:dyDescent="0.2">
      <c r="A469" s="61" t="s">
        <v>472</v>
      </c>
      <c r="B469" s="139" t="s">
        <v>335</v>
      </c>
      <c r="C469" s="91" t="s">
        <v>112</v>
      </c>
      <c r="D469" s="89" t="s">
        <v>258</v>
      </c>
      <c r="E469" s="89"/>
      <c r="F469" s="91"/>
      <c r="G469" s="190">
        <f t="shared" ref="G469:H472" si="30">G470</f>
        <v>22.6</v>
      </c>
      <c r="H469" s="190">
        <f t="shared" si="30"/>
        <v>22.9</v>
      </c>
    </row>
    <row r="470" spans="1:8" ht="33.75" x14ac:dyDescent="0.2">
      <c r="A470" s="241" t="s">
        <v>513</v>
      </c>
      <c r="B470" s="140" t="s">
        <v>335</v>
      </c>
      <c r="C470" s="67" t="s">
        <v>112</v>
      </c>
      <c r="D470" s="66" t="s">
        <v>258</v>
      </c>
      <c r="E470" s="66" t="s">
        <v>473</v>
      </c>
      <c r="F470" s="67"/>
      <c r="G470" s="191">
        <f t="shared" si="30"/>
        <v>22.6</v>
      </c>
      <c r="H470" s="191">
        <f t="shared" si="30"/>
        <v>22.9</v>
      </c>
    </row>
    <row r="471" spans="1:8" x14ac:dyDescent="0.2">
      <c r="A471" s="78" t="s">
        <v>507</v>
      </c>
      <c r="B471" s="140" t="s">
        <v>335</v>
      </c>
      <c r="C471" s="67" t="s">
        <v>112</v>
      </c>
      <c r="D471" s="66" t="s">
        <v>258</v>
      </c>
      <c r="E471" s="66" t="s">
        <v>473</v>
      </c>
      <c r="F471" s="67" t="s">
        <v>134</v>
      </c>
      <c r="G471" s="191">
        <f t="shared" si="30"/>
        <v>22.6</v>
      </c>
      <c r="H471" s="191">
        <f t="shared" si="30"/>
        <v>22.9</v>
      </c>
    </row>
    <row r="472" spans="1:8" ht="22.5" x14ac:dyDescent="0.2">
      <c r="A472" s="78" t="s">
        <v>135</v>
      </c>
      <c r="B472" s="141" t="s">
        <v>335</v>
      </c>
      <c r="C472" s="67" t="s">
        <v>112</v>
      </c>
      <c r="D472" s="66" t="s">
        <v>258</v>
      </c>
      <c r="E472" s="66" t="s">
        <v>473</v>
      </c>
      <c r="F472" s="67" t="s">
        <v>136</v>
      </c>
      <c r="G472" s="191">
        <f t="shared" si="30"/>
        <v>22.6</v>
      </c>
      <c r="H472" s="191">
        <f t="shared" si="30"/>
        <v>22.9</v>
      </c>
    </row>
    <row r="473" spans="1:8" x14ac:dyDescent="0.2">
      <c r="A473" s="106" t="s">
        <v>681</v>
      </c>
      <c r="B473" s="140" t="s">
        <v>335</v>
      </c>
      <c r="C473" s="67" t="s">
        <v>112</v>
      </c>
      <c r="D473" s="66" t="s">
        <v>258</v>
      </c>
      <c r="E473" s="66" t="s">
        <v>473</v>
      </c>
      <c r="F473" s="67" t="s">
        <v>138</v>
      </c>
      <c r="G473" s="191">
        <v>22.6</v>
      </c>
      <c r="H473" s="191">
        <v>22.9</v>
      </c>
    </row>
    <row r="474" spans="1:8" x14ac:dyDescent="0.2">
      <c r="A474" s="134" t="s">
        <v>765</v>
      </c>
      <c r="B474" s="94" t="s">
        <v>335</v>
      </c>
      <c r="C474" s="92" t="s">
        <v>112</v>
      </c>
      <c r="D474" s="94" t="s">
        <v>222</v>
      </c>
      <c r="E474" s="82"/>
      <c r="F474" s="67"/>
      <c r="G474" s="183">
        <f>G475</f>
        <v>0</v>
      </c>
      <c r="H474" s="183">
        <f>H475</f>
        <v>0</v>
      </c>
    </row>
    <row r="475" spans="1:8" x14ac:dyDescent="0.2">
      <c r="A475" s="78" t="s">
        <v>507</v>
      </c>
      <c r="B475" s="82" t="s">
        <v>335</v>
      </c>
      <c r="C475" s="79" t="s">
        <v>112</v>
      </c>
      <c r="D475" s="82" t="s">
        <v>222</v>
      </c>
      <c r="E475" s="82" t="s">
        <v>823</v>
      </c>
      <c r="F475" s="67" t="s">
        <v>134</v>
      </c>
      <c r="G475" s="183">
        <f>G476</f>
        <v>0</v>
      </c>
      <c r="H475" s="183">
        <f>H476</f>
        <v>0</v>
      </c>
    </row>
    <row r="476" spans="1:8" ht="22.5" x14ac:dyDescent="0.2">
      <c r="A476" s="78" t="s">
        <v>135</v>
      </c>
      <c r="B476" s="82" t="s">
        <v>335</v>
      </c>
      <c r="C476" s="79" t="s">
        <v>112</v>
      </c>
      <c r="D476" s="82" t="s">
        <v>222</v>
      </c>
      <c r="E476" s="82" t="s">
        <v>823</v>
      </c>
      <c r="F476" s="67" t="s">
        <v>136</v>
      </c>
      <c r="G476" s="183">
        <f>G478+G477</f>
        <v>0</v>
      </c>
      <c r="H476" s="183">
        <f>H478+H477</f>
        <v>0</v>
      </c>
    </row>
    <row r="477" spans="1:8" ht="22.5" x14ac:dyDescent="0.2">
      <c r="A477" s="106" t="s">
        <v>152</v>
      </c>
      <c r="B477" s="82" t="s">
        <v>335</v>
      </c>
      <c r="C477" s="79" t="s">
        <v>112</v>
      </c>
      <c r="D477" s="82" t="s">
        <v>222</v>
      </c>
      <c r="E477" s="82" t="s">
        <v>823</v>
      </c>
      <c r="F477" s="67">
        <v>242</v>
      </c>
      <c r="G477" s="183">
        <v>0</v>
      </c>
      <c r="H477" s="183">
        <v>0</v>
      </c>
    </row>
    <row r="478" spans="1:8" x14ac:dyDescent="0.2">
      <c r="A478" s="106" t="s">
        <v>681</v>
      </c>
      <c r="B478" s="82" t="s">
        <v>335</v>
      </c>
      <c r="C478" s="79" t="s">
        <v>112</v>
      </c>
      <c r="D478" s="82" t="s">
        <v>222</v>
      </c>
      <c r="E478" s="82" t="s">
        <v>823</v>
      </c>
      <c r="F478" s="67" t="s">
        <v>138</v>
      </c>
      <c r="G478" s="183">
        <v>0</v>
      </c>
      <c r="H478" s="183">
        <v>0</v>
      </c>
    </row>
    <row r="479" spans="1:8" x14ac:dyDescent="0.2">
      <c r="A479" s="134" t="s">
        <v>510</v>
      </c>
      <c r="B479" s="94" t="s">
        <v>335</v>
      </c>
      <c r="C479" s="92" t="s">
        <v>112</v>
      </c>
      <c r="D479" s="94" t="s">
        <v>414</v>
      </c>
      <c r="E479" s="82"/>
      <c r="F479" s="67"/>
      <c r="G479" s="183">
        <f t="shared" ref="G479:H482" si="31">G480</f>
        <v>200</v>
      </c>
      <c r="H479" s="183">
        <f t="shared" si="31"/>
        <v>200</v>
      </c>
    </row>
    <row r="480" spans="1:8" x14ac:dyDescent="0.2">
      <c r="A480" s="69" t="s">
        <v>523</v>
      </c>
      <c r="B480" s="140" t="s">
        <v>335</v>
      </c>
      <c r="C480" s="67" t="s">
        <v>112</v>
      </c>
      <c r="D480" s="66" t="s">
        <v>414</v>
      </c>
      <c r="E480" s="82" t="s">
        <v>522</v>
      </c>
      <c r="F480" s="67"/>
      <c r="G480" s="183">
        <f t="shared" si="31"/>
        <v>200</v>
      </c>
      <c r="H480" s="183">
        <f t="shared" si="31"/>
        <v>200</v>
      </c>
    </row>
    <row r="481" spans="1:8" x14ac:dyDescent="0.2">
      <c r="A481" s="78" t="s">
        <v>507</v>
      </c>
      <c r="B481" s="140" t="s">
        <v>335</v>
      </c>
      <c r="C481" s="67" t="s">
        <v>112</v>
      </c>
      <c r="D481" s="66" t="s">
        <v>414</v>
      </c>
      <c r="E481" s="82" t="s">
        <v>522</v>
      </c>
      <c r="F481" s="79">
        <v>800</v>
      </c>
      <c r="G481" s="183">
        <f t="shared" si="31"/>
        <v>200</v>
      </c>
      <c r="H481" s="183">
        <f t="shared" si="31"/>
        <v>200</v>
      </c>
    </row>
    <row r="482" spans="1:8" ht="22.5" x14ac:dyDescent="0.2">
      <c r="A482" s="78" t="s">
        <v>135</v>
      </c>
      <c r="B482" s="140" t="s">
        <v>335</v>
      </c>
      <c r="C482" s="67" t="s">
        <v>112</v>
      </c>
      <c r="D482" s="66" t="s">
        <v>414</v>
      </c>
      <c r="E482" s="82" t="s">
        <v>522</v>
      </c>
      <c r="F482" s="79">
        <v>800</v>
      </c>
      <c r="G482" s="183">
        <f t="shared" si="31"/>
        <v>200</v>
      </c>
      <c r="H482" s="183">
        <f t="shared" si="31"/>
        <v>200</v>
      </c>
    </row>
    <row r="483" spans="1:8" ht="22.5" x14ac:dyDescent="0.2">
      <c r="A483" s="106" t="s">
        <v>137</v>
      </c>
      <c r="B483" s="140" t="s">
        <v>335</v>
      </c>
      <c r="C483" s="67" t="s">
        <v>112</v>
      </c>
      <c r="D483" s="66" t="s">
        <v>414</v>
      </c>
      <c r="E483" s="82" t="s">
        <v>522</v>
      </c>
      <c r="F483" s="67">
        <v>870</v>
      </c>
      <c r="G483" s="183">
        <v>200</v>
      </c>
      <c r="H483" s="183">
        <v>200</v>
      </c>
    </row>
    <row r="484" spans="1:8" x14ac:dyDescent="0.2">
      <c r="A484" s="93" t="s">
        <v>299</v>
      </c>
      <c r="B484" s="94" t="s">
        <v>335</v>
      </c>
      <c r="C484" s="92" t="s">
        <v>112</v>
      </c>
      <c r="D484" s="94" t="s">
        <v>300</v>
      </c>
      <c r="E484" s="94"/>
      <c r="F484" s="92"/>
      <c r="G484" s="190">
        <f>G494+G498+G485+G490</f>
        <v>547.51850000000002</v>
      </c>
      <c r="H484" s="190">
        <f>H494+H498+H485+H490</f>
        <v>552.33140000000003</v>
      </c>
    </row>
    <row r="485" spans="1:8" ht="22.5" x14ac:dyDescent="0.2">
      <c r="A485" s="78" t="s">
        <v>723</v>
      </c>
      <c r="B485" s="82" t="s">
        <v>335</v>
      </c>
      <c r="C485" s="79" t="s">
        <v>112</v>
      </c>
      <c r="D485" s="82" t="s">
        <v>300</v>
      </c>
      <c r="E485" s="82" t="s">
        <v>344</v>
      </c>
      <c r="F485" s="79"/>
      <c r="G485" s="191">
        <f t="shared" ref="G485:H488" si="32">G486</f>
        <v>40</v>
      </c>
      <c r="H485" s="191">
        <f t="shared" si="32"/>
        <v>40</v>
      </c>
    </row>
    <row r="486" spans="1:8" ht="22.5" x14ac:dyDescent="0.2">
      <c r="A486" s="78" t="s">
        <v>345</v>
      </c>
      <c r="B486" s="82" t="s">
        <v>335</v>
      </c>
      <c r="C486" s="79" t="s">
        <v>112</v>
      </c>
      <c r="D486" s="82" t="s">
        <v>300</v>
      </c>
      <c r="E486" s="82" t="s">
        <v>346</v>
      </c>
      <c r="F486" s="79"/>
      <c r="G486" s="191">
        <f t="shared" si="32"/>
        <v>40</v>
      </c>
      <c r="H486" s="191">
        <f t="shared" si="32"/>
        <v>40</v>
      </c>
    </row>
    <row r="487" spans="1:8" x14ac:dyDescent="0.2">
      <c r="A487" s="78" t="s">
        <v>507</v>
      </c>
      <c r="B487" s="82" t="s">
        <v>335</v>
      </c>
      <c r="C487" s="79" t="s">
        <v>112</v>
      </c>
      <c r="D487" s="82" t="s">
        <v>300</v>
      </c>
      <c r="E487" s="82" t="s">
        <v>346</v>
      </c>
      <c r="F487" s="79" t="s">
        <v>134</v>
      </c>
      <c r="G487" s="191">
        <f t="shared" si="32"/>
        <v>40</v>
      </c>
      <c r="H487" s="191">
        <f t="shared" si="32"/>
        <v>40</v>
      </c>
    </row>
    <row r="488" spans="1:8" ht="22.5" x14ac:dyDescent="0.2">
      <c r="A488" s="78" t="s">
        <v>135</v>
      </c>
      <c r="B488" s="82" t="s">
        <v>335</v>
      </c>
      <c r="C488" s="79" t="s">
        <v>112</v>
      </c>
      <c r="D488" s="82" t="s">
        <v>300</v>
      </c>
      <c r="E488" s="82" t="s">
        <v>346</v>
      </c>
      <c r="F488" s="79" t="s">
        <v>136</v>
      </c>
      <c r="G488" s="191">
        <f t="shared" si="32"/>
        <v>40</v>
      </c>
      <c r="H488" s="191">
        <f t="shared" si="32"/>
        <v>40</v>
      </c>
    </row>
    <row r="489" spans="1:8" x14ac:dyDescent="0.2">
      <c r="A489" s="106" t="s">
        <v>681</v>
      </c>
      <c r="B489" s="82" t="s">
        <v>335</v>
      </c>
      <c r="C489" s="79" t="s">
        <v>112</v>
      </c>
      <c r="D489" s="82" t="s">
        <v>300</v>
      </c>
      <c r="E489" s="82" t="s">
        <v>346</v>
      </c>
      <c r="F489" s="79" t="s">
        <v>138</v>
      </c>
      <c r="G489" s="191">
        <v>40</v>
      </c>
      <c r="H489" s="191">
        <v>40</v>
      </c>
    </row>
    <row r="490" spans="1:8" x14ac:dyDescent="0.2">
      <c r="A490" s="83" t="s">
        <v>347</v>
      </c>
      <c r="B490" s="82" t="s">
        <v>335</v>
      </c>
      <c r="C490" s="79" t="s">
        <v>112</v>
      </c>
      <c r="D490" s="82" t="s">
        <v>300</v>
      </c>
      <c r="E490" s="82" t="s">
        <v>348</v>
      </c>
      <c r="F490" s="79"/>
      <c r="G490" s="191">
        <f t="shared" ref="G490:H492" si="33">G491</f>
        <v>100</v>
      </c>
      <c r="H490" s="191">
        <f t="shared" si="33"/>
        <v>100</v>
      </c>
    </row>
    <row r="491" spans="1:8" x14ac:dyDescent="0.2">
      <c r="A491" s="106" t="s">
        <v>153</v>
      </c>
      <c r="B491" s="100" t="s">
        <v>335</v>
      </c>
      <c r="C491" s="79" t="s">
        <v>112</v>
      </c>
      <c r="D491" s="82" t="s">
        <v>300</v>
      </c>
      <c r="E491" s="82" t="s">
        <v>348</v>
      </c>
      <c r="F491" s="79" t="s">
        <v>215</v>
      </c>
      <c r="G491" s="191">
        <f t="shared" si="33"/>
        <v>100</v>
      </c>
      <c r="H491" s="191">
        <f t="shared" si="33"/>
        <v>100</v>
      </c>
    </row>
    <row r="492" spans="1:8" x14ac:dyDescent="0.2">
      <c r="A492" s="106" t="s">
        <v>154</v>
      </c>
      <c r="B492" s="82" t="s">
        <v>335</v>
      </c>
      <c r="C492" s="79" t="s">
        <v>112</v>
      </c>
      <c r="D492" s="82" t="s">
        <v>300</v>
      </c>
      <c r="E492" s="82" t="s">
        <v>348</v>
      </c>
      <c r="F492" s="79" t="s">
        <v>155</v>
      </c>
      <c r="G492" s="191">
        <f t="shared" si="33"/>
        <v>100</v>
      </c>
      <c r="H492" s="191">
        <f t="shared" si="33"/>
        <v>100</v>
      </c>
    </row>
    <row r="493" spans="1:8" x14ac:dyDescent="0.2">
      <c r="A493" s="69" t="s">
        <v>469</v>
      </c>
      <c r="B493" s="100" t="s">
        <v>335</v>
      </c>
      <c r="C493" s="79" t="s">
        <v>112</v>
      </c>
      <c r="D493" s="82" t="s">
        <v>300</v>
      </c>
      <c r="E493" s="82" t="s">
        <v>348</v>
      </c>
      <c r="F493" s="79">
        <v>853</v>
      </c>
      <c r="G493" s="191">
        <v>100</v>
      </c>
      <c r="H493" s="191">
        <v>100</v>
      </c>
    </row>
    <row r="494" spans="1:8" ht="22.5" x14ac:dyDescent="0.2">
      <c r="A494" s="105" t="s">
        <v>74</v>
      </c>
      <c r="B494" s="82" t="s">
        <v>335</v>
      </c>
      <c r="C494" s="79" t="s">
        <v>112</v>
      </c>
      <c r="D494" s="82" t="s">
        <v>300</v>
      </c>
      <c r="E494" s="82" t="s">
        <v>302</v>
      </c>
      <c r="F494" s="79"/>
      <c r="G494" s="191">
        <f>G496</f>
        <v>0.91849999999999998</v>
      </c>
      <c r="H494" s="191">
        <f>H496</f>
        <v>0.93140000000000001</v>
      </c>
    </row>
    <row r="495" spans="1:8" x14ac:dyDescent="0.2">
      <c r="A495" s="78" t="s">
        <v>507</v>
      </c>
      <c r="B495" s="82" t="s">
        <v>335</v>
      </c>
      <c r="C495" s="79" t="s">
        <v>112</v>
      </c>
      <c r="D495" s="82" t="s">
        <v>300</v>
      </c>
      <c r="E495" s="82" t="s">
        <v>302</v>
      </c>
      <c r="F495" s="79">
        <v>200</v>
      </c>
      <c r="G495" s="191">
        <f>G496</f>
        <v>0.91849999999999998</v>
      </c>
      <c r="H495" s="191">
        <f>H496</f>
        <v>0.93140000000000001</v>
      </c>
    </row>
    <row r="496" spans="1:8" ht="22.5" x14ac:dyDescent="0.2">
      <c r="A496" s="78" t="s">
        <v>135</v>
      </c>
      <c r="B496" s="82" t="s">
        <v>335</v>
      </c>
      <c r="C496" s="79" t="s">
        <v>112</v>
      </c>
      <c r="D496" s="82" t="s">
        <v>300</v>
      </c>
      <c r="E496" s="82" t="s">
        <v>302</v>
      </c>
      <c r="F496" s="79">
        <v>240</v>
      </c>
      <c r="G496" s="191">
        <f>G497</f>
        <v>0.91849999999999998</v>
      </c>
      <c r="H496" s="191">
        <f>H497</f>
        <v>0.93140000000000001</v>
      </c>
    </row>
    <row r="497" spans="1:12" x14ac:dyDescent="0.2">
      <c r="A497" s="106" t="s">
        <v>681</v>
      </c>
      <c r="B497" s="82" t="s">
        <v>335</v>
      </c>
      <c r="C497" s="79" t="s">
        <v>112</v>
      </c>
      <c r="D497" s="82" t="s">
        <v>300</v>
      </c>
      <c r="E497" s="82" t="s">
        <v>302</v>
      </c>
      <c r="F497" s="79">
        <v>244</v>
      </c>
      <c r="G497" s="191">
        <v>0.91849999999999998</v>
      </c>
      <c r="H497" s="191">
        <v>0.93140000000000001</v>
      </c>
    </row>
    <row r="498" spans="1:12" ht="33.75" x14ac:dyDescent="0.2">
      <c r="A498" s="242" t="s">
        <v>516</v>
      </c>
      <c r="B498" s="99" t="s">
        <v>335</v>
      </c>
      <c r="C498" s="97" t="s">
        <v>112</v>
      </c>
      <c r="D498" s="99" t="s">
        <v>300</v>
      </c>
      <c r="E498" s="99" t="s">
        <v>349</v>
      </c>
      <c r="F498" s="97" t="s">
        <v>165</v>
      </c>
      <c r="G498" s="323">
        <f>G499+G504</f>
        <v>406.6</v>
      </c>
      <c r="H498" s="323">
        <f>H499+H504</f>
        <v>411.40000000000003</v>
      </c>
    </row>
    <row r="499" spans="1:12" ht="33.75" x14ac:dyDescent="0.2">
      <c r="A499" s="78" t="s">
        <v>125</v>
      </c>
      <c r="B499" s="82" t="s">
        <v>335</v>
      </c>
      <c r="C499" s="79" t="s">
        <v>112</v>
      </c>
      <c r="D499" s="82" t="s">
        <v>300</v>
      </c>
      <c r="E499" s="82" t="s">
        <v>349</v>
      </c>
      <c r="F499" s="79" t="s">
        <v>126</v>
      </c>
      <c r="G499" s="191">
        <f>G500</f>
        <v>402.3</v>
      </c>
      <c r="H499" s="191">
        <f>H500</f>
        <v>402.3</v>
      </c>
    </row>
    <row r="500" spans="1:12" x14ac:dyDescent="0.2">
      <c r="A500" s="78" t="s">
        <v>149</v>
      </c>
      <c r="B500" s="82" t="s">
        <v>335</v>
      </c>
      <c r="C500" s="79" t="s">
        <v>112</v>
      </c>
      <c r="D500" s="82" t="s">
        <v>300</v>
      </c>
      <c r="E500" s="82" t="s">
        <v>349</v>
      </c>
      <c r="F500" s="79" t="s">
        <v>212</v>
      </c>
      <c r="G500" s="191">
        <f>G501+G502</f>
        <v>402.3</v>
      </c>
      <c r="H500" s="191">
        <f>H501+H502</f>
        <v>402.3</v>
      </c>
    </row>
    <row r="501" spans="1:12" s="59" customFormat="1" ht="11.25" x14ac:dyDescent="0.2">
      <c r="A501" s="105" t="s">
        <v>150</v>
      </c>
      <c r="B501" s="82" t="s">
        <v>335</v>
      </c>
      <c r="C501" s="79" t="s">
        <v>112</v>
      </c>
      <c r="D501" s="82" t="s">
        <v>300</v>
      </c>
      <c r="E501" s="82" t="s">
        <v>349</v>
      </c>
      <c r="F501" s="79" t="s">
        <v>213</v>
      </c>
      <c r="G501" s="191">
        <v>309</v>
      </c>
      <c r="H501" s="191">
        <v>309</v>
      </c>
      <c r="I501" s="57"/>
      <c r="J501" s="57"/>
      <c r="K501" s="64"/>
      <c r="L501" s="84"/>
    </row>
    <row r="502" spans="1:12" s="59" customFormat="1" ht="33.75" x14ac:dyDescent="0.2">
      <c r="A502" s="105" t="s">
        <v>151</v>
      </c>
      <c r="B502" s="82" t="s">
        <v>335</v>
      </c>
      <c r="C502" s="79" t="s">
        <v>112</v>
      </c>
      <c r="D502" s="82" t="s">
        <v>300</v>
      </c>
      <c r="E502" s="82" t="s">
        <v>349</v>
      </c>
      <c r="F502" s="79">
        <v>129</v>
      </c>
      <c r="G502" s="191">
        <v>93.3</v>
      </c>
      <c r="H502" s="191">
        <v>93.3</v>
      </c>
      <c r="I502" s="57"/>
      <c r="J502" s="57"/>
      <c r="K502" s="64"/>
      <c r="L502" s="84"/>
    </row>
    <row r="503" spans="1:12" s="59" customFormat="1" ht="11.25" x14ac:dyDescent="0.2">
      <c r="A503" s="78" t="s">
        <v>507</v>
      </c>
      <c r="B503" s="82" t="s">
        <v>335</v>
      </c>
      <c r="C503" s="79" t="s">
        <v>112</v>
      </c>
      <c r="D503" s="82" t="s">
        <v>300</v>
      </c>
      <c r="E503" s="82" t="s">
        <v>349</v>
      </c>
      <c r="F503" s="79">
        <v>200</v>
      </c>
      <c r="G503" s="191">
        <f>G504</f>
        <v>4.3</v>
      </c>
      <c r="H503" s="191">
        <f>H504</f>
        <v>9.1</v>
      </c>
      <c r="I503" s="57"/>
      <c r="J503" s="57"/>
      <c r="K503" s="64"/>
      <c r="L503" s="84"/>
    </row>
    <row r="504" spans="1:12" ht="22.5" x14ac:dyDescent="0.2">
      <c r="A504" s="78" t="s">
        <v>135</v>
      </c>
      <c r="B504" s="82" t="s">
        <v>335</v>
      </c>
      <c r="C504" s="79" t="s">
        <v>112</v>
      </c>
      <c r="D504" s="82" t="s">
        <v>300</v>
      </c>
      <c r="E504" s="82" t="s">
        <v>349</v>
      </c>
      <c r="F504" s="79" t="s">
        <v>136</v>
      </c>
      <c r="G504" s="191">
        <f>G505</f>
        <v>4.3</v>
      </c>
      <c r="H504" s="191">
        <f>H505</f>
        <v>9.1</v>
      </c>
      <c r="I504" s="57"/>
      <c r="J504" s="57"/>
      <c r="K504" s="64"/>
      <c r="L504" s="85"/>
    </row>
    <row r="505" spans="1:12" x14ac:dyDescent="0.2">
      <c r="A505" s="106" t="s">
        <v>681</v>
      </c>
      <c r="B505" s="82" t="s">
        <v>335</v>
      </c>
      <c r="C505" s="79" t="s">
        <v>112</v>
      </c>
      <c r="D505" s="82" t="s">
        <v>300</v>
      </c>
      <c r="E505" s="82" t="s">
        <v>349</v>
      </c>
      <c r="F505" s="79" t="s">
        <v>138</v>
      </c>
      <c r="G505" s="191">
        <v>4.3</v>
      </c>
      <c r="H505" s="191">
        <v>9.1</v>
      </c>
    </row>
    <row r="506" spans="1:12" x14ac:dyDescent="0.2">
      <c r="A506" s="93" t="s">
        <v>305</v>
      </c>
      <c r="B506" s="94" t="s">
        <v>335</v>
      </c>
      <c r="C506" s="94" t="s">
        <v>233</v>
      </c>
      <c r="D506" s="94"/>
      <c r="E506" s="94"/>
      <c r="F506" s="92"/>
      <c r="G506" s="181">
        <f t="shared" ref="G506:H508" si="34">G507</f>
        <v>437.20000000000005</v>
      </c>
      <c r="H506" s="181">
        <f t="shared" si="34"/>
        <v>442.3</v>
      </c>
    </row>
    <row r="507" spans="1:12" x14ac:dyDescent="0.2">
      <c r="A507" s="93" t="s">
        <v>306</v>
      </c>
      <c r="B507" s="94" t="s">
        <v>335</v>
      </c>
      <c r="C507" s="94" t="s">
        <v>233</v>
      </c>
      <c r="D507" s="94" t="s">
        <v>169</v>
      </c>
      <c r="E507" s="94"/>
      <c r="F507" s="82"/>
      <c r="G507" s="181">
        <f t="shared" si="34"/>
        <v>437.20000000000005</v>
      </c>
      <c r="H507" s="181">
        <f t="shared" si="34"/>
        <v>442.3</v>
      </c>
    </row>
    <row r="508" spans="1:12" x14ac:dyDescent="0.2">
      <c r="A508" s="78" t="s">
        <v>139</v>
      </c>
      <c r="B508" s="82" t="s">
        <v>335</v>
      </c>
      <c r="C508" s="82" t="s">
        <v>233</v>
      </c>
      <c r="D508" s="82" t="s">
        <v>169</v>
      </c>
      <c r="E508" s="111" t="s">
        <v>301</v>
      </c>
      <c r="F508" s="79"/>
      <c r="G508" s="183">
        <f t="shared" si="34"/>
        <v>437.20000000000005</v>
      </c>
      <c r="H508" s="183">
        <f t="shared" si="34"/>
        <v>442.3</v>
      </c>
    </row>
    <row r="509" spans="1:12" ht="45" x14ac:dyDescent="0.2">
      <c r="A509" s="104" t="s">
        <v>350</v>
      </c>
      <c r="B509" s="99" t="s">
        <v>335</v>
      </c>
      <c r="C509" s="99" t="s">
        <v>233</v>
      </c>
      <c r="D509" s="99" t="s">
        <v>169</v>
      </c>
      <c r="E509" s="99" t="s">
        <v>307</v>
      </c>
      <c r="F509" s="97"/>
      <c r="G509" s="182">
        <f>G510+G514</f>
        <v>437.20000000000005</v>
      </c>
      <c r="H509" s="182">
        <f>H510+H514</f>
        <v>442.3</v>
      </c>
    </row>
    <row r="510" spans="1:12" s="59" customFormat="1" ht="33.75" x14ac:dyDescent="0.2">
      <c r="A510" s="78" t="s">
        <v>125</v>
      </c>
      <c r="B510" s="82" t="s">
        <v>335</v>
      </c>
      <c r="C510" s="82" t="s">
        <v>233</v>
      </c>
      <c r="D510" s="82" t="s">
        <v>169</v>
      </c>
      <c r="E510" s="82" t="s">
        <v>307</v>
      </c>
      <c r="F510" s="79" t="s">
        <v>126</v>
      </c>
      <c r="G510" s="183">
        <f>G511</f>
        <v>372.8</v>
      </c>
      <c r="H510" s="183">
        <f>H511</f>
        <v>372.8</v>
      </c>
      <c r="I510" s="84"/>
      <c r="J510" s="84"/>
    </row>
    <row r="511" spans="1:12" s="59" customFormat="1" ht="11.25" x14ac:dyDescent="0.2">
      <c r="A511" s="78" t="s">
        <v>127</v>
      </c>
      <c r="B511" s="82" t="s">
        <v>335</v>
      </c>
      <c r="C511" s="82" t="s">
        <v>233</v>
      </c>
      <c r="D511" s="82" t="s">
        <v>169</v>
      </c>
      <c r="E511" s="82" t="s">
        <v>307</v>
      </c>
      <c r="F511" s="79">
        <v>110</v>
      </c>
      <c r="G511" s="183">
        <f>G512+G513</f>
        <v>372.8</v>
      </c>
      <c r="H511" s="183">
        <f>H512+H513</f>
        <v>372.8</v>
      </c>
      <c r="I511" s="84"/>
      <c r="J511" s="84"/>
    </row>
    <row r="512" spans="1:12" x14ac:dyDescent="0.2">
      <c r="A512" s="78" t="s">
        <v>128</v>
      </c>
      <c r="B512" s="82" t="s">
        <v>335</v>
      </c>
      <c r="C512" s="82" t="s">
        <v>233</v>
      </c>
      <c r="D512" s="82" t="s">
        <v>169</v>
      </c>
      <c r="E512" s="82" t="s">
        <v>307</v>
      </c>
      <c r="F512" s="79">
        <v>111</v>
      </c>
      <c r="G512" s="183">
        <v>286.3</v>
      </c>
      <c r="H512" s="183">
        <v>286.3</v>
      </c>
    </row>
    <row r="513" spans="1:10" ht="22.5" x14ac:dyDescent="0.2">
      <c r="A513" s="105" t="s">
        <v>129</v>
      </c>
      <c r="B513" s="82" t="s">
        <v>335</v>
      </c>
      <c r="C513" s="82" t="s">
        <v>233</v>
      </c>
      <c r="D513" s="82" t="s">
        <v>169</v>
      </c>
      <c r="E513" s="82" t="s">
        <v>307</v>
      </c>
      <c r="F513" s="79">
        <v>119</v>
      </c>
      <c r="G513" s="183">
        <v>86.5</v>
      </c>
      <c r="H513" s="183">
        <v>86.5</v>
      </c>
    </row>
    <row r="514" spans="1:10" x14ac:dyDescent="0.2">
      <c r="A514" s="78" t="s">
        <v>507</v>
      </c>
      <c r="B514" s="82" t="s">
        <v>335</v>
      </c>
      <c r="C514" s="82" t="s">
        <v>233</v>
      </c>
      <c r="D514" s="82" t="s">
        <v>169</v>
      </c>
      <c r="E514" s="82" t="s">
        <v>307</v>
      </c>
      <c r="F514" s="79">
        <v>200</v>
      </c>
      <c r="G514" s="183">
        <f>G515</f>
        <v>64.400000000000006</v>
      </c>
      <c r="H514" s="183">
        <f>H515</f>
        <v>69.5</v>
      </c>
    </row>
    <row r="515" spans="1:10" s="59" customFormat="1" ht="22.5" x14ac:dyDescent="0.2">
      <c r="A515" s="78" t="s">
        <v>135</v>
      </c>
      <c r="B515" s="82" t="s">
        <v>335</v>
      </c>
      <c r="C515" s="82" t="s">
        <v>233</v>
      </c>
      <c r="D515" s="82" t="s">
        <v>169</v>
      </c>
      <c r="E515" s="82" t="s">
        <v>307</v>
      </c>
      <c r="F515" s="79" t="s">
        <v>136</v>
      </c>
      <c r="G515" s="183">
        <f>G516</f>
        <v>64.400000000000006</v>
      </c>
      <c r="H515" s="183">
        <f>H516</f>
        <v>69.5</v>
      </c>
      <c r="I515" s="84"/>
      <c r="J515" s="84"/>
    </row>
    <row r="516" spans="1:10" x14ac:dyDescent="0.2">
      <c r="A516" s="106" t="s">
        <v>681</v>
      </c>
      <c r="B516" s="82" t="s">
        <v>335</v>
      </c>
      <c r="C516" s="82" t="s">
        <v>233</v>
      </c>
      <c r="D516" s="82" t="s">
        <v>169</v>
      </c>
      <c r="E516" s="82" t="s">
        <v>307</v>
      </c>
      <c r="F516" s="79" t="s">
        <v>138</v>
      </c>
      <c r="G516" s="183">
        <v>64.400000000000006</v>
      </c>
      <c r="H516" s="183">
        <v>69.5</v>
      </c>
    </row>
    <row r="517" spans="1:10" ht="21" x14ac:dyDescent="0.2">
      <c r="A517" s="93" t="s">
        <v>351</v>
      </c>
      <c r="B517" s="101" t="s">
        <v>335</v>
      </c>
      <c r="C517" s="92" t="s">
        <v>169</v>
      </c>
      <c r="D517" s="94" t="s">
        <v>163</v>
      </c>
      <c r="E517" s="94" t="s">
        <v>164</v>
      </c>
      <c r="F517" s="92" t="s">
        <v>165</v>
      </c>
      <c r="G517" s="190">
        <f>G518+G545</f>
        <v>2107.3999999999996</v>
      </c>
      <c r="H517" s="190">
        <f>H518+H545</f>
        <v>2113.3999999999996</v>
      </c>
    </row>
    <row r="518" spans="1:10" ht="21" x14ac:dyDescent="0.2">
      <c r="A518" s="93" t="s">
        <v>352</v>
      </c>
      <c r="B518" s="101" t="s">
        <v>335</v>
      </c>
      <c r="C518" s="92" t="s">
        <v>169</v>
      </c>
      <c r="D518" s="94" t="s">
        <v>238</v>
      </c>
      <c r="E518" s="94"/>
      <c r="F518" s="92"/>
      <c r="G518" s="181">
        <f>G519+G528</f>
        <v>1877.3999999999999</v>
      </c>
      <c r="H518" s="181">
        <f>H519+H528</f>
        <v>1881.3999999999999</v>
      </c>
    </row>
    <row r="519" spans="1:10" x14ac:dyDescent="0.2">
      <c r="A519" s="105" t="s">
        <v>353</v>
      </c>
      <c r="B519" s="82" t="s">
        <v>335</v>
      </c>
      <c r="C519" s="79" t="s">
        <v>169</v>
      </c>
      <c r="D519" s="82" t="s">
        <v>238</v>
      </c>
      <c r="E519" s="82" t="s">
        <v>354</v>
      </c>
      <c r="F519" s="79"/>
      <c r="G519" s="183">
        <f>G520+G524</f>
        <v>1588.1999999999998</v>
      </c>
      <c r="H519" s="183">
        <f>H520+H524</f>
        <v>1588.1999999999998</v>
      </c>
    </row>
    <row r="520" spans="1:10" ht="33.75" x14ac:dyDescent="0.2">
      <c r="A520" s="78" t="s">
        <v>125</v>
      </c>
      <c r="B520" s="82" t="s">
        <v>335</v>
      </c>
      <c r="C520" s="79" t="s">
        <v>169</v>
      </c>
      <c r="D520" s="82" t="s">
        <v>238</v>
      </c>
      <c r="E520" s="82" t="s">
        <v>354</v>
      </c>
      <c r="F520" s="79" t="s">
        <v>126</v>
      </c>
      <c r="G520" s="183">
        <f>G521</f>
        <v>1507.1999999999998</v>
      </c>
      <c r="H520" s="183">
        <f>H521</f>
        <v>1507.1999999999998</v>
      </c>
    </row>
    <row r="521" spans="1:10" s="59" customFormat="1" ht="11.25" x14ac:dyDescent="0.2">
      <c r="A521" s="78" t="s">
        <v>127</v>
      </c>
      <c r="B521" s="82" t="s">
        <v>335</v>
      </c>
      <c r="C521" s="79" t="s">
        <v>169</v>
      </c>
      <c r="D521" s="82" t="s">
        <v>238</v>
      </c>
      <c r="E521" s="82" t="s">
        <v>354</v>
      </c>
      <c r="F521" s="79">
        <v>110</v>
      </c>
      <c r="G521" s="183">
        <f>G522+G523</f>
        <v>1507.1999999999998</v>
      </c>
      <c r="H521" s="183">
        <f>H522+H523</f>
        <v>1507.1999999999998</v>
      </c>
      <c r="I521" s="84"/>
      <c r="J521" s="84"/>
    </row>
    <row r="522" spans="1:10" s="59" customFormat="1" ht="11.25" x14ac:dyDescent="0.2">
      <c r="A522" s="78" t="s">
        <v>128</v>
      </c>
      <c r="B522" s="82" t="s">
        <v>335</v>
      </c>
      <c r="C522" s="79" t="s">
        <v>169</v>
      </c>
      <c r="D522" s="82" t="s">
        <v>238</v>
      </c>
      <c r="E522" s="82" t="s">
        <v>354</v>
      </c>
      <c r="F522" s="79">
        <v>111</v>
      </c>
      <c r="G522" s="183">
        <v>1157.5999999999999</v>
      </c>
      <c r="H522" s="183">
        <v>1157.5999999999999</v>
      </c>
      <c r="I522" s="84"/>
      <c r="J522" s="84"/>
    </row>
    <row r="523" spans="1:10" s="59" customFormat="1" ht="36" customHeight="1" x14ac:dyDescent="0.2">
      <c r="A523" s="105" t="s">
        <v>129</v>
      </c>
      <c r="B523" s="82" t="s">
        <v>335</v>
      </c>
      <c r="C523" s="79" t="s">
        <v>169</v>
      </c>
      <c r="D523" s="82" t="s">
        <v>238</v>
      </c>
      <c r="E523" s="82" t="s">
        <v>354</v>
      </c>
      <c r="F523" s="79">
        <v>119</v>
      </c>
      <c r="G523" s="183">
        <v>349.6</v>
      </c>
      <c r="H523" s="183">
        <v>349.6</v>
      </c>
      <c r="I523" s="84"/>
      <c r="J523" s="84"/>
    </row>
    <row r="524" spans="1:10" s="59" customFormat="1" ht="11.25" x14ac:dyDescent="0.2">
      <c r="A524" s="78" t="s">
        <v>507</v>
      </c>
      <c r="B524" s="82" t="s">
        <v>335</v>
      </c>
      <c r="C524" s="79" t="s">
        <v>169</v>
      </c>
      <c r="D524" s="82" t="s">
        <v>238</v>
      </c>
      <c r="E524" s="82" t="s">
        <v>354</v>
      </c>
      <c r="F524" s="79">
        <v>200</v>
      </c>
      <c r="G524" s="183">
        <f>G525</f>
        <v>81</v>
      </c>
      <c r="H524" s="183">
        <f>H525</f>
        <v>81</v>
      </c>
      <c r="I524" s="84"/>
      <c r="J524" s="84"/>
    </row>
    <row r="525" spans="1:10" s="59" customFormat="1" ht="22.5" x14ac:dyDescent="0.2">
      <c r="A525" s="78" t="s">
        <v>135</v>
      </c>
      <c r="B525" s="82" t="s">
        <v>335</v>
      </c>
      <c r="C525" s="79" t="s">
        <v>169</v>
      </c>
      <c r="D525" s="82" t="s">
        <v>238</v>
      </c>
      <c r="E525" s="82" t="s">
        <v>354</v>
      </c>
      <c r="F525" s="79">
        <v>240</v>
      </c>
      <c r="G525" s="183">
        <f>G526+G527</f>
        <v>81</v>
      </c>
      <c r="H525" s="183">
        <f>H526+H527</f>
        <v>81</v>
      </c>
      <c r="I525" s="84"/>
      <c r="J525" s="84"/>
    </row>
    <row r="526" spans="1:10" s="59" customFormat="1" ht="22.5" x14ac:dyDescent="0.2">
      <c r="A526" s="106" t="s">
        <v>152</v>
      </c>
      <c r="B526" s="82" t="s">
        <v>335</v>
      </c>
      <c r="C526" s="79" t="s">
        <v>169</v>
      </c>
      <c r="D526" s="82" t="s">
        <v>238</v>
      </c>
      <c r="E526" s="82" t="s">
        <v>354</v>
      </c>
      <c r="F526" s="79">
        <v>242</v>
      </c>
      <c r="G526" s="183">
        <v>81</v>
      </c>
      <c r="H526" s="183">
        <v>81</v>
      </c>
      <c r="I526" s="84"/>
      <c r="J526" s="84"/>
    </row>
    <row r="527" spans="1:10" s="59" customFormat="1" ht="11.25" x14ac:dyDescent="0.2">
      <c r="A527" s="106" t="s">
        <v>681</v>
      </c>
      <c r="B527" s="82" t="s">
        <v>335</v>
      </c>
      <c r="C527" s="79" t="s">
        <v>169</v>
      </c>
      <c r="D527" s="82" t="s">
        <v>238</v>
      </c>
      <c r="E527" s="82" t="s">
        <v>354</v>
      </c>
      <c r="F527" s="79">
        <v>244</v>
      </c>
      <c r="G527" s="183">
        <v>0</v>
      </c>
      <c r="H527" s="183">
        <v>0</v>
      </c>
      <c r="I527" s="84"/>
      <c r="J527" s="84"/>
    </row>
    <row r="528" spans="1:10" s="59" customFormat="1" ht="33.75" x14ac:dyDescent="0.2">
      <c r="A528" s="105" t="s">
        <v>702</v>
      </c>
      <c r="B528" s="82" t="s">
        <v>335</v>
      </c>
      <c r="C528" s="79" t="s">
        <v>169</v>
      </c>
      <c r="D528" s="82" t="s">
        <v>238</v>
      </c>
      <c r="E528" s="82" t="s">
        <v>355</v>
      </c>
      <c r="F528" s="79"/>
      <c r="G528" s="183">
        <f>G529+G533+G537+G541</f>
        <v>289.2</v>
      </c>
      <c r="H528" s="183">
        <f>H529+H533+H537+H541</f>
        <v>293.2</v>
      </c>
      <c r="I528" s="84"/>
      <c r="J528" s="84"/>
    </row>
    <row r="529" spans="1:10" s="59" customFormat="1" ht="22.5" x14ac:dyDescent="0.2">
      <c r="A529" s="105" t="s">
        <v>781</v>
      </c>
      <c r="B529" s="82" t="s">
        <v>335</v>
      </c>
      <c r="C529" s="79" t="s">
        <v>169</v>
      </c>
      <c r="D529" s="82" t="s">
        <v>238</v>
      </c>
      <c r="E529" s="82" t="s">
        <v>780</v>
      </c>
      <c r="F529" s="79"/>
      <c r="G529" s="183">
        <f t="shared" ref="G529:H531" si="35">G530</f>
        <v>269.2</v>
      </c>
      <c r="H529" s="183">
        <f t="shared" si="35"/>
        <v>270.2</v>
      </c>
      <c r="I529" s="84"/>
      <c r="J529" s="84"/>
    </row>
    <row r="530" spans="1:10" s="59" customFormat="1" ht="11.25" x14ac:dyDescent="0.2">
      <c r="A530" s="78" t="s">
        <v>507</v>
      </c>
      <c r="B530" s="82" t="s">
        <v>335</v>
      </c>
      <c r="C530" s="79" t="s">
        <v>169</v>
      </c>
      <c r="D530" s="82" t="s">
        <v>238</v>
      </c>
      <c r="E530" s="82" t="s">
        <v>780</v>
      </c>
      <c r="F530" s="79">
        <v>200</v>
      </c>
      <c r="G530" s="183">
        <f t="shared" si="35"/>
        <v>269.2</v>
      </c>
      <c r="H530" s="183">
        <f t="shared" si="35"/>
        <v>270.2</v>
      </c>
      <c r="I530" s="84"/>
      <c r="J530" s="84"/>
    </row>
    <row r="531" spans="1:10" s="59" customFormat="1" ht="22.5" x14ac:dyDescent="0.2">
      <c r="A531" s="78" t="s">
        <v>135</v>
      </c>
      <c r="B531" s="82" t="s">
        <v>335</v>
      </c>
      <c r="C531" s="79" t="s">
        <v>169</v>
      </c>
      <c r="D531" s="82" t="s">
        <v>238</v>
      </c>
      <c r="E531" s="82" t="s">
        <v>780</v>
      </c>
      <c r="F531" s="79">
        <v>240</v>
      </c>
      <c r="G531" s="183">
        <f t="shared" si="35"/>
        <v>269.2</v>
      </c>
      <c r="H531" s="183">
        <f t="shared" si="35"/>
        <v>270.2</v>
      </c>
      <c r="I531" s="84"/>
      <c r="J531" s="84"/>
    </row>
    <row r="532" spans="1:10" s="59" customFormat="1" ht="11.25" x14ac:dyDescent="0.2">
      <c r="A532" s="106" t="s">
        <v>681</v>
      </c>
      <c r="B532" s="82" t="s">
        <v>335</v>
      </c>
      <c r="C532" s="79" t="s">
        <v>169</v>
      </c>
      <c r="D532" s="82" t="s">
        <v>238</v>
      </c>
      <c r="E532" s="82" t="s">
        <v>780</v>
      </c>
      <c r="F532" s="79">
        <v>244</v>
      </c>
      <c r="G532" s="183">
        <v>269.2</v>
      </c>
      <c r="H532" s="183">
        <v>270.2</v>
      </c>
      <c r="I532" s="84"/>
      <c r="J532" s="84"/>
    </row>
    <row r="533" spans="1:10" s="59" customFormat="1" ht="33.75" x14ac:dyDescent="0.2">
      <c r="A533" s="105" t="s">
        <v>356</v>
      </c>
      <c r="B533" s="82" t="s">
        <v>335</v>
      </c>
      <c r="C533" s="79" t="s">
        <v>169</v>
      </c>
      <c r="D533" s="82" t="s">
        <v>238</v>
      </c>
      <c r="E533" s="82" t="s">
        <v>357</v>
      </c>
      <c r="F533" s="79"/>
      <c r="G533" s="183">
        <f t="shared" ref="G533:H535" si="36">G534</f>
        <v>17</v>
      </c>
      <c r="H533" s="183">
        <f t="shared" si="36"/>
        <v>18</v>
      </c>
      <c r="I533" s="84"/>
      <c r="J533" s="84"/>
    </row>
    <row r="534" spans="1:10" s="59" customFormat="1" ht="11.25" x14ac:dyDescent="0.2">
      <c r="A534" s="78" t="s">
        <v>507</v>
      </c>
      <c r="B534" s="82" t="s">
        <v>335</v>
      </c>
      <c r="C534" s="79" t="s">
        <v>169</v>
      </c>
      <c r="D534" s="82" t="s">
        <v>238</v>
      </c>
      <c r="E534" s="82" t="s">
        <v>357</v>
      </c>
      <c r="F534" s="79">
        <v>200</v>
      </c>
      <c r="G534" s="183">
        <f t="shared" si="36"/>
        <v>17</v>
      </c>
      <c r="H534" s="183">
        <f t="shared" si="36"/>
        <v>18</v>
      </c>
      <c r="I534" s="84"/>
      <c r="J534" s="84"/>
    </row>
    <row r="535" spans="1:10" s="59" customFormat="1" ht="22.5" x14ac:dyDescent="0.2">
      <c r="A535" s="78" t="s">
        <v>135</v>
      </c>
      <c r="B535" s="82" t="s">
        <v>335</v>
      </c>
      <c r="C535" s="79" t="s">
        <v>169</v>
      </c>
      <c r="D535" s="82" t="s">
        <v>238</v>
      </c>
      <c r="E535" s="82" t="s">
        <v>357</v>
      </c>
      <c r="F535" s="79">
        <v>240</v>
      </c>
      <c r="G535" s="183">
        <f t="shared" si="36"/>
        <v>17</v>
      </c>
      <c r="H535" s="183">
        <f t="shared" si="36"/>
        <v>18</v>
      </c>
      <c r="I535" s="84"/>
      <c r="J535" s="84"/>
    </row>
    <row r="536" spans="1:10" s="59" customFormat="1" ht="11.25" x14ac:dyDescent="0.2">
      <c r="A536" s="106" t="s">
        <v>681</v>
      </c>
      <c r="B536" s="82" t="s">
        <v>335</v>
      </c>
      <c r="C536" s="79" t="s">
        <v>169</v>
      </c>
      <c r="D536" s="82" t="s">
        <v>238</v>
      </c>
      <c r="E536" s="82" t="s">
        <v>357</v>
      </c>
      <c r="F536" s="79">
        <v>244</v>
      </c>
      <c r="G536" s="183">
        <v>17</v>
      </c>
      <c r="H536" s="183">
        <v>18</v>
      </c>
      <c r="I536" s="84"/>
      <c r="J536" s="84"/>
    </row>
    <row r="537" spans="1:10" s="59" customFormat="1" ht="22.5" x14ac:dyDescent="0.2">
      <c r="A537" s="325" t="s">
        <v>898</v>
      </c>
      <c r="B537" s="82" t="s">
        <v>335</v>
      </c>
      <c r="C537" s="79" t="s">
        <v>169</v>
      </c>
      <c r="D537" s="82" t="s">
        <v>238</v>
      </c>
      <c r="E537" s="82" t="s">
        <v>782</v>
      </c>
      <c r="F537" s="79"/>
      <c r="G537" s="183">
        <f t="shared" ref="G537:H539" si="37">G538</f>
        <v>1</v>
      </c>
      <c r="H537" s="183">
        <f t="shared" si="37"/>
        <v>2</v>
      </c>
      <c r="I537" s="84"/>
      <c r="J537" s="84"/>
    </row>
    <row r="538" spans="1:10" s="59" customFormat="1" ht="11.25" x14ac:dyDescent="0.2">
      <c r="A538" s="78" t="s">
        <v>507</v>
      </c>
      <c r="B538" s="82" t="s">
        <v>335</v>
      </c>
      <c r="C538" s="79" t="s">
        <v>169</v>
      </c>
      <c r="D538" s="82" t="s">
        <v>238</v>
      </c>
      <c r="E538" s="82" t="s">
        <v>782</v>
      </c>
      <c r="F538" s="79">
        <v>200</v>
      </c>
      <c r="G538" s="183">
        <f t="shared" si="37"/>
        <v>1</v>
      </c>
      <c r="H538" s="183">
        <f t="shared" si="37"/>
        <v>2</v>
      </c>
      <c r="I538" s="84"/>
      <c r="J538" s="84"/>
    </row>
    <row r="539" spans="1:10" s="59" customFormat="1" ht="22.5" x14ac:dyDescent="0.2">
      <c r="A539" s="78" t="s">
        <v>135</v>
      </c>
      <c r="B539" s="82" t="s">
        <v>335</v>
      </c>
      <c r="C539" s="79" t="s">
        <v>169</v>
      </c>
      <c r="D539" s="82" t="s">
        <v>238</v>
      </c>
      <c r="E539" s="82" t="s">
        <v>782</v>
      </c>
      <c r="F539" s="79">
        <v>240</v>
      </c>
      <c r="G539" s="183">
        <f t="shared" si="37"/>
        <v>1</v>
      </c>
      <c r="H539" s="183">
        <f t="shared" si="37"/>
        <v>2</v>
      </c>
      <c r="I539" s="84"/>
      <c r="J539" s="84"/>
    </row>
    <row r="540" spans="1:10" s="59" customFormat="1" ht="11.25" x14ac:dyDescent="0.2">
      <c r="A540" s="106" t="s">
        <v>681</v>
      </c>
      <c r="B540" s="82" t="s">
        <v>335</v>
      </c>
      <c r="C540" s="79" t="s">
        <v>169</v>
      </c>
      <c r="D540" s="82" t="s">
        <v>238</v>
      </c>
      <c r="E540" s="82" t="s">
        <v>782</v>
      </c>
      <c r="F540" s="79">
        <v>244</v>
      </c>
      <c r="G540" s="183">
        <v>1</v>
      </c>
      <c r="H540" s="183">
        <v>2</v>
      </c>
      <c r="I540" s="84"/>
      <c r="J540" s="84"/>
    </row>
    <row r="541" spans="1:10" s="59" customFormat="1" ht="33.75" x14ac:dyDescent="0.2">
      <c r="A541" s="319" t="s">
        <v>899</v>
      </c>
      <c r="B541" s="82" t="s">
        <v>335</v>
      </c>
      <c r="C541" s="79" t="s">
        <v>169</v>
      </c>
      <c r="D541" s="82" t="s">
        <v>238</v>
      </c>
      <c r="E541" s="82" t="s">
        <v>783</v>
      </c>
      <c r="F541" s="79"/>
      <c r="G541" s="183">
        <f t="shared" ref="G541:H543" si="38">G542</f>
        <v>2</v>
      </c>
      <c r="H541" s="183">
        <f t="shared" si="38"/>
        <v>3</v>
      </c>
      <c r="I541" s="84"/>
      <c r="J541" s="84"/>
    </row>
    <row r="542" spans="1:10" s="59" customFormat="1" ht="11.25" x14ac:dyDescent="0.2">
      <c r="A542" s="78" t="s">
        <v>507</v>
      </c>
      <c r="B542" s="82" t="s">
        <v>335</v>
      </c>
      <c r="C542" s="79" t="s">
        <v>169</v>
      </c>
      <c r="D542" s="82" t="s">
        <v>238</v>
      </c>
      <c r="E542" s="82" t="s">
        <v>783</v>
      </c>
      <c r="F542" s="79">
        <v>200</v>
      </c>
      <c r="G542" s="183">
        <f t="shared" si="38"/>
        <v>2</v>
      </c>
      <c r="H542" s="183">
        <f t="shared" si="38"/>
        <v>3</v>
      </c>
      <c r="I542" s="84"/>
      <c r="J542" s="84"/>
    </row>
    <row r="543" spans="1:10" s="59" customFormat="1" ht="22.5" x14ac:dyDescent="0.2">
      <c r="A543" s="78" t="s">
        <v>135</v>
      </c>
      <c r="B543" s="82" t="s">
        <v>335</v>
      </c>
      <c r="C543" s="79" t="s">
        <v>169</v>
      </c>
      <c r="D543" s="82" t="s">
        <v>238</v>
      </c>
      <c r="E543" s="82" t="s">
        <v>783</v>
      </c>
      <c r="F543" s="79">
        <v>240</v>
      </c>
      <c r="G543" s="183">
        <f t="shared" si="38"/>
        <v>2</v>
      </c>
      <c r="H543" s="183">
        <f t="shared" si="38"/>
        <v>3</v>
      </c>
      <c r="I543" s="84"/>
      <c r="J543" s="84"/>
    </row>
    <row r="544" spans="1:10" s="59" customFormat="1" ht="11.25" x14ac:dyDescent="0.2">
      <c r="A544" s="106" t="s">
        <v>681</v>
      </c>
      <c r="B544" s="82" t="s">
        <v>335</v>
      </c>
      <c r="C544" s="79" t="s">
        <v>169</v>
      </c>
      <c r="D544" s="82" t="s">
        <v>238</v>
      </c>
      <c r="E544" s="82" t="s">
        <v>783</v>
      </c>
      <c r="F544" s="79">
        <v>244</v>
      </c>
      <c r="G544" s="183">
        <v>2</v>
      </c>
      <c r="H544" s="183">
        <v>3</v>
      </c>
      <c r="I544" s="84"/>
      <c r="J544" s="84"/>
    </row>
    <row r="545" spans="1:10" s="59" customFormat="1" ht="21" x14ac:dyDescent="0.2">
      <c r="A545" s="93" t="s">
        <v>358</v>
      </c>
      <c r="B545" s="94" t="s">
        <v>335</v>
      </c>
      <c r="C545" s="92" t="s">
        <v>169</v>
      </c>
      <c r="D545" s="94" t="s">
        <v>318</v>
      </c>
      <c r="E545" s="94" t="s">
        <v>164</v>
      </c>
      <c r="F545" s="92" t="s">
        <v>165</v>
      </c>
      <c r="G545" s="181">
        <f>G546</f>
        <v>230</v>
      </c>
      <c r="H545" s="181">
        <f>H546</f>
        <v>232</v>
      </c>
      <c r="I545" s="84"/>
      <c r="J545" s="84"/>
    </row>
    <row r="546" spans="1:10" s="59" customFormat="1" ht="31.5" x14ac:dyDescent="0.2">
      <c r="A546" s="93" t="s">
        <v>703</v>
      </c>
      <c r="B546" s="101" t="s">
        <v>335</v>
      </c>
      <c r="C546" s="92" t="s">
        <v>169</v>
      </c>
      <c r="D546" s="94" t="s">
        <v>318</v>
      </c>
      <c r="E546" s="94" t="s">
        <v>359</v>
      </c>
      <c r="F546" s="92" t="s">
        <v>165</v>
      </c>
      <c r="G546" s="181">
        <f>G547+G551</f>
        <v>230</v>
      </c>
      <c r="H546" s="181">
        <f>H547+H551</f>
        <v>232</v>
      </c>
      <c r="I546" s="84"/>
      <c r="J546" s="84"/>
    </row>
    <row r="547" spans="1:10" s="59" customFormat="1" ht="22.5" x14ac:dyDescent="0.2">
      <c r="A547" s="95" t="s">
        <v>360</v>
      </c>
      <c r="B547" s="99" t="s">
        <v>335</v>
      </c>
      <c r="C547" s="97" t="s">
        <v>169</v>
      </c>
      <c r="D547" s="97" t="s">
        <v>318</v>
      </c>
      <c r="E547" s="99" t="s">
        <v>361</v>
      </c>
      <c r="F547" s="97" t="s">
        <v>165</v>
      </c>
      <c r="G547" s="182">
        <f t="shared" ref="G547:H549" si="39">+G548</f>
        <v>200</v>
      </c>
      <c r="H547" s="182">
        <f t="shared" si="39"/>
        <v>201</v>
      </c>
      <c r="I547" s="84"/>
      <c r="J547" s="84"/>
    </row>
    <row r="548" spans="1:10" x14ac:dyDescent="0.2">
      <c r="A548" s="78" t="s">
        <v>507</v>
      </c>
      <c r="B548" s="100" t="s">
        <v>335</v>
      </c>
      <c r="C548" s="79" t="s">
        <v>169</v>
      </c>
      <c r="D548" s="79" t="s">
        <v>318</v>
      </c>
      <c r="E548" s="82" t="s">
        <v>361</v>
      </c>
      <c r="F548" s="79" t="s">
        <v>134</v>
      </c>
      <c r="G548" s="183">
        <f t="shared" si="39"/>
        <v>200</v>
      </c>
      <c r="H548" s="183">
        <f t="shared" si="39"/>
        <v>201</v>
      </c>
    </row>
    <row r="549" spans="1:10" ht="22.5" x14ac:dyDescent="0.2">
      <c r="A549" s="78" t="s">
        <v>135</v>
      </c>
      <c r="B549" s="82" t="s">
        <v>335</v>
      </c>
      <c r="C549" s="79" t="s">
        <v>169</v>
      </c>
      <c r="D549" s="79" t="s">
        <v>318</v>
      </c>
      <c r="E549" s="82" t="s">
        <v>361</v>
      </c>
      <c r="F549" s="79" t="s">
        <v>136</v>
      </c>
      <c r="G549" s="183">
        <f t="shared" si="39"/>
        <v>200</v>
      </c>
      <c r="H549" s="183">
        <f t="shared" si="39"/>
        <v>201</v>
      </c>
    </row>
    <row r="550" spans="1:10" x14ac:dyDescent="0.2">
      <c r="A550" s="106" t="s">
        <v>681</v>
      </c>
      <c r="B550" s="100" t="s">
        <v>335</v>
      </c>
      <c r="C550" s="79" t="s">
        <v>169</v>
      </c>
      <c r="D550" s="79" t="s">
        <v>318</v>
      </c>
      <c r="E550" s="82" t="s">
        <v>361</v>
      </c>
      <c r="F550" s="79" t="s">
        <v>138</v>
      </c>
      <c r="G550" s="183">
        <v>200</v>
      </c>
      <c r="H550" s="183">
        <v>201</v>
      </c>
    </row>
    <row r="551" spans="1:10" ht="22.5" x14ac:dyDescent="0.2">
      <c r="A551" s="95" t="s">
        <v>362</v>
      </c>
      <c r="B551" s="99" t="s">
        <v>335</v>
      </c>
      <c r="C551" s="97" t="s">
        <v>169</v>
      </c>
      <c r="D551" s="97" t="s">
        <v>318</v>
      </c>
      <c r="E551" s="99" t="s">
        <v>363</v>
      </c>
      <c r="F551" s="97" t="s">
        <v>165</v>
      </c>
      <c r="G551" s="182">
        <f t="shared" ref="G551:H553" si="40">+G552</f>
        <v>30</v>
      </c>
      <c r="H551" s="182">
        <f t="shared" si="40"/>
        <v>31</v>
      </c>
    </row>
    <row r="552" spans="1:10" x14ac:dyDescent="0.2">
      <c r="A552" s="78" t="s">
        <v>507</v>
      </c>
      <c r="B552" s="100" t="s">
        <v>335</v>
      </c>
      <c r="C552" s="79" t="s">
        <v>169</v>
      </c>
      <c r="D552" s="79" t="s">
        <v>318</v>
      </c>
      <c r="E552" s="82" t="s">
        <v>363</v>
      </c>
      <c r="F552" s="79" t="s">
        <v>134</v>
      </c>
      <c r="G552" s="183">
        <f t="shared" si="40"/>
        <v>30</v>
      </c>
      <c r="H552" s="183">
        <f t="shared" si="40"/>
        <v>31</v>
      </c>
    </row>
    <row r="553" spans="1:10" ht="22.5" x14ac:dyDescent="0.2">
      <c r="A553" s="78" t="s">
        <v>135</v>
      </c>
      <c r="B553" s="82" t="s">
        <v>335</v>
      </c>
      <c r="C553" s="79" t="s">
        <v>169</v>
      </c>
      <c r="D553" s="79" t="s">
        <v>318</v>
      </c>
      <c r="E553" s="82" t="s">
        <v>363</v>
      </c>
      <c r="F553" s="79" t="s">
        <v>136</v>
      </c>
      <c r="G553" s="183">
        <f t="shared" si="40"/>
        <v>30</v>
      </c>
      <c r="H553" s="183">
        <f t="shared" si="40"/>
        <v>31</v>
      </c>
    </row>
    <row r="554" spans="1:10" x14ac:dyDescent="0.2">
      <c r="A554" s="106" t="s">
        <v>681</v>
      </c>
      <c r="B554" s="100" t="s">
        <v>335</v>
      </c>
      <c r="C554" s="79" t="s">
        <v>169</v>
      </c>
      <c r="D554" s="79" t="s">
        <v>318</v>
      </c>
      <c r="E554" s="82" t="s">
        <v>363</v>
      </c>
      <c r="F554" s="79" t="s">
        <v>138</v>
      </c>
      <c r="G554" s="183">
        <v>30</v>
      </c>
      <c r="H554" s="183">
        <v>31</v>
      </c>
    </row>
    <row r="555" spans="1:10" x14ac:dyDescent="0.2">
      <c r="A555" s="93" t="s">
        <v>364</v>
      </c>
      <c r="B555" s="94" t="s">
        <v>335</v>
      </c>
      <c r="C555" s="92" t="s">
        <v>142</v>
      </c>
      <c r="D555" s="94"/>
      <c r="E555" s="94"/>
      <c r="F555" s="92"/>
      <c r="G555" s="181">
        <f>G556+G562</f>
        <v>7566</v>
      </c>
      <c r="H555" s="181">
        <f>H556+H562</f>
        <v>8610</v>
      </c>
    </row>
    <row r="556" spans="1:10" x14ac:dyDescent="0.2">
      <c r="A556" s="107" t="s">
        <v>365</v>
      </c>
      <c r="B556" s="101" t="s">
        <v>335</v>
      </c>
      <c r="C556" s="94" t="s">
        <v>142</v>
      </c>
      <c r="D556" s="94" t="s">
        <v>238</v>
      </c>
      <c r="E556" s="94"/>
      <c r="F556" s="92"/>
      <c r="G556" s="181">
        <f t="shared" ref="G556:H560" si="41">G557</f>
        <v>5826</v>
      </c>
      <c r="H556" s="181">
        <f t="shared" si="41"/>
        <v>6868</v>
      </c>
    </row>
    <row r="557" spans="1:10" ht="31.5" x14ac:dyDescent="0.2">
      <c r="A557" s="93" t="s">
        <v>704</v>
      </c>
      <c r="B557" s="101" t="s">
        <v>335</v>
      </c>
      <c r="C557" s="94" t="s">
        <v>142</v>
      </c>
      <c r="D557" s="94" t="s">
        <v>238</v>
      </c>
      <c r="E557" s="94" t="s">
        <v>724</v>
      </c>
      <c r="F557" s="92"/>
      <c r="G557" s="181">
        <f t="shared" si="41"/>
        <v>5826</v>
      </c>
      <c r="H557" s="181">
        <f t="shared" si="41"/>
        <v>6868</v>
      </c>
    </row>
    <row r="558" spans="1:10" ht="112.5" x14ac:dyDescent="0.2">
      <c r="A558" s="105" t="s">
        <v>367</v>
      </c>
      <c r="B558" s="100" t="s">
        <v>335</v>
      </c>
      <c r="C558" s="82" t="s">
        <v>142</v>
      </c>
      <c r="D558" s="82" t="s">
        <v>238</v>
      </c>
      <c r="E558" s="82" t="s">
        <v>366</v>
      </c>
      <c r="F558" s="79"/>
      <c r="G558" s="183">
        <f t="shared" si="41"/>
        <v>5826</v>
      </c>
      <c r="H558" s="183">
        <f t="shared" si="41"/>
        <v>6868</v>
      </c>
    </row>
    <row r="559" spans="1:10" x14ac:dyDescent="0.2">
      <c r="A559" s="78" t="s">
        <v>507</v>
      </c>
      <c r="B559" s="100" t="s">
        <v>335</v>
      </c>
      <c r="C559" s="82" t="s">
        <v>142</v>
      </c>
      <c r="D559" s="82" t="s">
        <v>238</v>
      </c>
      <c r="E559" s="82" t="s">
        <v>366</v>
      </c>
      <c r="F559" s="79" t="s">
        <v>134</v>
      </c>
      <c r="G559" s="183">
        <f t="shared" si="41"/>
        <v>5826</v>
      </c>
      <c r="H559" s="183">
        <f t="shared" si="41"/>
        <v>6868</v>
      </c>
    </row>
    <row r="560" spans="1:10" ht="24" customHeight="1" x14ac:dyDescent="0.2">
      <c r="A560" s="78" t="s">
        <v>135</v>
      </c>
      <c r="B560" s="100" t="s">
        <v>335</v>
      </c>
      <c r="C560" s="82" t="s">
        <v>142</v>
      </c>
      <c r="D560" s="82" t="s">
        <v>238</v>
      </c>
      <c r="E560" s="82" t="s">
        <v>366</v>
      </c>
      <c r="F560" s="79" t="s">
        <v>136</v>
      </c>
      <c r="G560" s="183">
        <f t="shared" si="41"/>
        <v>5826</v>
      </c>
      <c r="H560" s="183">
        <f t="shared" si="41"/>
        <v>6868</v>
      </c>
    </row>
    <row r="561" spans="1:11" ht="12.75" customHeight="1" x14ac:dyDescent="0.2">
      <c r="A561" s="106" t="s">
        <v>681</v>
      </c>
      <c r="B561" s="100" t="s">
        <v>335</v>
      </c>
      <c r="C561" s="82" t="s">
        <v>142</v>
      </c>
      <c r="D561" s="82" t="s">
        <v>238</v>
      </c>
      <c r="E561" s="82" t="s">
        <v>366</v>
      </c>
      <c r="F561" s="79" t="s">
        <v>138</v>
      </c>
      <c r="G561" s="183">
        <v>5826</v>
      </c>
      <c r="H561" s="183">
        <v>6868</v>
      </c>
    </row>
    <row r="562" spans="1:11" ht="17.25" customHeight="1" x14ac:dyDescent="0.2">
      <c r="A562" s="93" t="s">
        <v>267</v>
      </c>
      <c r="B562" s="94" t="s">
        <v>335</v>
      </c>
      <c r="C562" s="92" t="s">
        <v>142</v>
      </c>
      <c r="D562" s="94" t="s">
        <v>268</v>
      </c>
      <c r="E562" s="94"/>
      <c r="F562" s="92" t="s">
        <v>165</v>
      </c>
      <c r="G562" s="190">
        <f>G589+G563+G595+G608+G619</f>
        <v>1740</v>
      </c>
      <c r="H562" s="190">
        <f>H589+H563+H595+H608+H619</f>
        <v>1742</v>
      </c>
      <c r="K562" s="144"/>
    </row>
    <row r="563" spans="1:11" ht="21" customHeight="1" x14ac:dyDescent="0.2">
      <c r="A563" s="109" t="s">
        <v>904</v>
      </c>
      <c r="B563" s="101" t="s">
        <v>335</v>
      </c>
      <c r="C563" s="94" t="s">
        <v>142</v>
      </c>
      <c r="D563" s="94" t="s">
        <v>268</v>
      </c>
      <c r="E563" s="94" t="s">
        <v>368</v>
      </c>
      <c r="F563" s="92" t="s">
        <v>165</v>
      </c>
      <c r="G563" s="181">
        <f>G564+G572</f>
        <v>400</v>
      </c>
      <c r="H563" s="181">
        <f>H564+H572</f>
        <v>401</v>
      </c>
    </row>
    <row r="564" spans="1:11" ht="22.5" x14ac:dyDescent="0.2">
      <c r="A564" s="105" t="s">
        <v>369</v>
      </c>
      <c r="B564" s="100" t="s">
        <v>335</v>
      </c>
      <c r="C564" s="82" t="s">
        <v>142</v>
      </c>
      <c r="D564" s="82" t="s">
        <v>268</v>
      </c>
      <c r="E564" s="82" t="s">
        <v>370</v>
      </c>
      <c r="F564" s="79"/>
      <c r="G564" s="183">
        <f>G565</f>
        <v>100</v>
      </c>
      <c r="H564" s="183">
        <f>H565</f>
        <v>101</v>
      </c>
    </row>
    <row r="565" spans="1:11" x14ac:dyDescent="0.2">
      <c r="A565" s="326" t="s">
        <v>905</v>
      </c>
      <c r="B565" s="100" t="s">
        <v>335</v>
      </c>
      <c r="C565" s="82" t="s">
        <v>142</v>
      </c>
      <c r="D565" s="82" t="s">
        <v>268</v>
      </c>
      <c r="E565" s="82" t="s">
        <v>788</v>
      </c>
      <c r="F565" s="79"/>
      <c r="G565" s="183">
        <f>G566+G569</f>
        <v>100</v>
      </c>
      <c r="H565" s="183">
        <f>H566+H569</f>
        <v>101</v>
      </c>
    </row>
    <row r="566" spans="1:11" x14ac:dyDescent="0.2">
      <c r="A566" s="78" t="s">
        <v>507</v>
      </c>
      <c r="B566" s="100" t="s">
        <v>335</v>
      </c>
      <c r="C566" s="82" t="s">
        <v>142</v>
      </c>
      <c r="D566" s="82" t="s">
        <v>268</v>
      </c>
      <c r="E566" s="82" t="s">
        <v>788</v>
      </c>
      <c r="F566" s="79" t="s">
        <v>134</v>
      </c>
      <c r="G566" s="183">
        <f>G567</f>
        <v>100</v>
      </c>
      <c r="H566" s="183">
        <f>H567</f>
        <v>101</v>
      </c>
    </row>
    <row r="567" spans="1:11" ht="22.5" x14ac:dyDescent="0.2">
      <c r="A567" s="78" t="s">
        <v>135</v>
      </c>
      <c r="B567" s="100" t="s">
        <v>335</v>
      </c>
      <c r="C567" s="82" t="s">
        <v>142</v>
      </c>
      <c r="D567" s="82" t="s">
        <v>268</v>
      </c>
      <c r="E567" s="82" t="s">
        <v>788</v>
      </c>
      <c r="F567" s="79" t="s">
        <v>136</v>
      </c>
      <c r="G567" s="183">
        <f>G568</f>
        <v>100</v>
      </c>
      <c r="H567" s="183">
        <f>H568</f>
        <v>101</v>
      </c>
    </row>
    <row r="568" spans="1:11" x14ac:dyDescent="0.2">
      <c r="A568" s="106" t="s">
        <v>681</v>
      </c>
      <c r="B568" s="100" t="s">
        <v>335</v>
      </c>
      <c r="C568" s="82" t="s">
        <v>142</v>
      </c>
      <c r="D568" s="82" t="s">
        <v>268</v>
      </c>
      <c r="E568" s="82" t="s">
        <v>788</v>
      </c>
      <c r="F568" s="79" t="s">
        <v>138</v>
      </c>
      <c r="G568" s="183">
        <v>100</v>
      </c>
      <c r="H568" s="183">
        <v>101</v>
      </c>
    </row>
    <row r="569" spans="1:11" hidden="1" x14ac:dyDescent="0.2">
      <c r="A569" s="317" t="s">
        <v>768</v>
      </c>
      <c r="B569" s="100" t="s">
        <v>335</v>
      </c>
      <c r="C569" s="82" t="s">
        <v>142</v>
      </c>
      <c r="D569" s="82" t="s">
        <v>268</v>
      </c>
      <c r="E569" s="82" t="s">
        <v>788</v>
      </c>
      <c r="F569" s="79">
        <v>800</v>
      </c>
      <c r="G569" s="183">
        <f>G570</f>
        <v>0</v>
      </c>
      <c r="H569" s="183">
        <f>H570</f>
        <v>0</v>
      </c>
    </row>
    <row r="570" spans="1:11" hidden="1" x14ac:dyDescent="0.2">
      <c r="A570" s="317" t="s">
        <v>769</v>
      </c>
      <c r="B570" s="100" t="s">
        <v>335</v>
      </c>
      <c r="C570" s="82" t="s">
        <v>142</v>
      </c>
      <c r="D570" s="82" t="s">
        <v>268</v>
      </c>
      <c r="E570" s="82" t="s">
        <v>788</v>
      </c>
      <c r="F570" s="79">
        <v>810</v>
      </c>
      <c r="G570" s="183">
        <f>G571</f>
        <v>0</v>
      </c>
      <c r="H570" s="183">
        <f>H571</f>
        <v>0</v>
      </c>
    </row>
    <row r="571" spans="1:11" ht="56.25" hidden="1" x14ac:dyDescent="0.2">
      <c r="A571" s="318" t="s">
        <v>770</v>
      </c>
      <c r="B571" s="100" t="s">
        <v>335</v>
      </c>
      <c r="C571" s="82" t="s">
        <v>142</v>
      </c>
      <c r="D571" s="82" t="s">
        <v>268</v>
      </c>
      <c r="E571" s="82" t="s">
        <v>371</v>
      </c>
      <c r="F571" s="79">
        <v>812</v>
      </c>
      <c r="G571" s="183">
        <v>0</v>
      </c>
      <c r="H571" s="183">
        <v>0</v>
      </c>
    </row>
    <row r="572" spans="1:11" ht="22.5" x14ac:dyDescent="0.2">
      <c r="A572" s="105" t="s">
        <v>372</v>
      </c>
      <c r="B572" s="100" t="s">
        <v>335</v>
      </c>
      <c r="C572" s="82" t="s">
        <v>142</v>
      </c>
      <c r="D572" s="82" t="s">
        <v>268</v>
      </c>
      <c r="E572" s="82" t="s">
        <v>373</v>
      </c>
      <c r="F572" s="79"/>
      <c r="G572" s="183">
        <f>G573+G577+G581+G585</f>
        <v>300</v>
      </c>
      <c r="H572" s="183">
        <f>H573+H577+H581+H585</f>
        <v>300</v>
      </c>
    </row>
    <row r="573" spans="1:11" ht="33.75" x14ac:dyDescent="0.2">
      <c r="A573" s="105" t="s">
        <v>374</v>
      </c>
      <c r="B573" s="100" t="s">
        <v>335</v>
      </c>
      <c r="C573" s="82" t="s">
        <v>142</v>
      </c>
      <c r="D573" s="82" t="s">
        <v>268</v>
      </c>
      <c r="E573" s="82" t="s">
        <v>375</v>
      </c>
      <c r="F573" s="79"/>
      <c r="G573" s="183">
        <f t="shared" ref="G573:H575" si="42">G574</f>
        <v>90</v>
      </c>
      <c r="H573" s="183">
        <f t="shared" si="42"/>
        <v>90</v>
      </c>
    </row>
    <row r="574" spans="1:11" x14ac:dyDescent="0.2">
      <c r="A574" s="78" t="s">
        <v>507</v>
      </c>
      <c r="B574" s="100" t="s">
        <v>335</v>
      </c>
      <c r="C574" s="82" t="s">
        <v>142</v>
      </c>
      <c r="D574" s="82" t="s">
        <v>268</v>
      </c>
      <c r="E574" s="82" t="s">
        <v>375</v>
      </c>
      <c r="F574" s="79" t="s">
        <v>134</v>
      </c>
      <c r="G574" s="183">
        <f t="shared" si="42"/>
        <v>90</v>
      </c>
      <c r="H574" s="183">
        <f t="shared" si="42"/>
        <v>90</v>
      </c>
    </row>
    <row r="575" spans="1:11" ht="22.5" x14ac:dyDescent="0.2">
      <c r="A575" s="78" t="s">
        <v>135</v>
      </c>
      <c r="B575" s="100" t="s">
        <v>335</v>
      </c>
      <c r="C575" s="82" t="s">
        <v>142</v>
      </c>
      <c r="D575" s="82" t="s">
        <v>268</v>
      </c>
      <c r="E575" s="82" t="s">
        <v>375</v>
      </c>
      <c r="F575" s="79" t="s">
        <v>136</v>
      </c>
      <c r="G575" s="183">
        <f t="shared" si="42"/>
        <v>90</v>
      </c>
      <c r="H575" s="183">
        <f t="shared" si="42"/>
        <v>90</v>
      </c>
    </row>
    <row r="576" spans="1:11" x14ac:dyDescent="0.2">
      <c r="A576" s="106" t="s">
        <v>681</v>
      </c>
      <c r="B576" s="100" t="s">
        <v>335</v>
      </c>
      <c r="C576" s="82" t="s">
        <v>142</v>
      </c>
      <c r="D576" s="82" t="s">
        <v>268</v>
      </c>
      <c r="E576" s="82" t="s">
        <v>375</v>
      </c>
      <c r="F576" s="79" t="s">
        <v>138</v>
      </c>
      <c r="G576" s="183">
        <v>90</v>
      </c>
      <c r="H576" s="183">
        <v>90</v>
      </c>
    </row>
    <row r="577" spans="1:8" ht="22.5" x14ac:dyDescent="0.2">
      <c r="A577" s="319" t="s">
        <v>789</v>
      </c>
      <c r="B577" s="100" t="s">
        <v>335</v>
      </c>
      <c r="C577" s="82" t="s">
        <v>142</v>
      </c>
      <c r="D577" s="82" t="s">
        <v>268</v>
      </c>
      <c r="E577" s="82" t="s">
        <v>790</v>
      </c>
      <c r="F577" s="79"/>
      <c r="G577" s="183">
        <f t="shared" ref="G577:H579" si="43">G578</f>
        <v>120</v>
      </c>
      <c r="H577" s="183">
        <f t="shared" si="43"/>
        <v>120</v>
      </c>
    </row>
    <row r="578" spans="1:8" x14ac:dyDescent="0.2">
      <c r="A578" s="78" t="s">
        <v>507</v>
      </c>
      <c r="B578" s="100" t="s">
        <v>335</v>
      </c>
      <c r="C578" s="82" t="s">
        <v>142</v>
      </c>
      <c r="D578" s="82" t="s">
        <v>268</v>
      </c>
      <c r="E578" s="82" t="s">
        <v>790</v>
      </c>
      <c r="F578" s="79" t="s">
        <v>134</v>
      </c>
      <c r="G578" s="183">
        <f t="shared" si="43"/>
        <v>120</v>
      </c>
      <c r="H578" s="183">
        <f t="shared" si="43"/>
        <v>120</v>
      </c>
    </row>
    <row r="579" spans="1:8" ht="22.5" x14ac:dyDescent="0.2">
      <c r="A579" s="78" t="s">
        <v>135</v>
      </c>
      <c r="B579" s="100" t="s">
        <v>335</v>
      </c>
      <c r="C579" s="82" t="s">
        <v>142</v>
      </c>
      <c r="D579" s="82" t="s">
        <v>268</v>
      </c>
      <c r="E579" s="82" t="s">
        <v>790</v>
      </c>
      <c r="F579" s="79" t="s">
        <v>136</v>
      </c>
      <c r="G579" s="183">
        <f t="shared" si="43"/>
        <v>120</v>
      </c>
      <c r="H579" s="183">
        <f t="shared" si="43"/>
        <v>120</v>
      </c>
    </row>
    <row r="580" spans="1:8" x14ac:dyDescent="0.2">
      <c r="A580" s="106" t="s">
        <v>681</v>
      </c>
      <c r="B580" s="100" t="s">
        <v>335</v>
      </c>
      <c r="C580" s="82" t="s">
        <v>142</v>
      </c>
      <c r="D580" s="82" t="s">
        <v>268</v>
      </c>
      <c r="E580" s="82" t="s">
        <v>790</v>
      </c>
      <c r="F580" s="79" t="s">
        <v>138</v>
      </c>
      <c r="G580" s="183">
        <v>120</v>
      </c>
      <c r="H580" s="183">
        <v>120</v>
      </c>
    </row>
    <row r="581" spans="1:8" ht="22.5" x14ac:dyDescent="0.2">
      <c r="A581" s="319" t="s">
        <v>900</v>
      </c>
      <c r="B581" s="100" t="s">
        <v>335</v>
      </c>
      <c r="C581" s="82" t="s">
        <v>142</v>
      </c>
      <c r="D581" s="82" t="s">
        <v>268</v>
      </c>
      <c r="E581" s="82" t="s">
        <v>791</v>
      </c>
      <c r="F581" s="79"/>
      <c r="G581" s="183">
        <f t="shared" ref="G581:H583" si="44">G582</f>
        <v>60</v>
      </c>
      <c r="H581" s="183">
        <f t="shared" si="44"/>
        <v>60</v>
      </c>
    </row>
    <row r="582" spans="1:8" x14ac:dyDescent="0.2">
      <c r="A582" s="78" t="s">
        <v>507</v>
      </c>
      <c r="B582" s="100" t="s">
        <v>335</v>
      </c>
      <c r="C582" s="82" t="s">
        <v>142</v>
      </c>
      <c r="D582" s="82" t="s">
        <v>268</v>
      </c>
      <c r="E582" s="82" t="s">
        <v>791</v>
      </c>
      <c r="F582" s="79" t="s">
        <v>134</v>
      </c>
      <c r="G582" s="183">
        <f t="shared" si="44"/>
        <v>60</v>
      </c>
      <c r="H582" s="183">
        <f t="shared" si="44"/>
        <v>60</v>
      </c>
    </row>
    <row r="583" spans="1:8" ht="22.5" x14ac:dyDescent="0.2">
      <c r="A583" s="78" t="s">
        <v>135</v>
      </c>
      <c r="B583" s="100" t="s">
        <v>335</v>
      </c>
      <c r="C583" s="82" t="s">
        <v>142</v>
      </c>
      <c r="D583" s="82" t="s">
        <v>268</v>
      </c>
      <c r="E583" s="82" t="s">
        <v>791</v>
      </c>
      <c r="F583" s="79" t="s">
        <v>136</v>
      </c>
      <c r="G583" s="183">
        <f t="shared" si="44"/>
        <v>60</v>
      </c>
      <c r="H583" s="183">
        <f t="shared" si="44"/>
        <v>60</v>
      </c>
    </row>
    <row r="584" spans="1:8" x14ac:dyDescent="0.2">
      <c r="A584" s="106" t="s">
        <v>681</v>
      </c>
      <c r="B584" s="100" t="s">
        <v>335</v>
      </c>
      <c r="C584" s="82" t="s">
        <v>142</v>
      </c>
      <c r="D584" s="82" t="s">
        <v>268</v>
      </c>
      <c r="E584" s="82" t="s">
        <v>791</v>
      </c>
      <c r="F584" s="79" t="s">
        <v>138</v>
      </c>
      <c r="G584" s="183">
        <v>60</v>
      </c>
      <c r="H584" s="183">
        <v>60</v>
      </c>
    </row>
    <row r="585" spans="1:8" ht="22.5" x14ac:dyDescent="0.2">
      <c r="A585" s="319" t="s">
        <v>901</v>
      </c>
      <c r="B585" s="100" t="s">
        <v>335</v>
      </c>
      <c r="C585" s="82" t="s">
        <v>142</v>
      </c>
      <c r="D585" s="82" t="s">
        <v>268</v>
      </c>
      <c r="E585" s="82" t="s">
        <v>792</v>
      </c>
      <c r="F585" s="79"/>
      <c r="G585" s="183">
        <f t="shared" ref="G585:H587" si="45">G586</f>
        <v>30</v>
      </c>
      <c r="H585" s="183">
        <f t="shared" si="45"/>
        <v>30</v>
      </c>
    </row>
    <row r="586" spans="1:8" x14ac:dyDescent="0.2">
      <c r="A586" s="78" t="s">
        <v>507</v>
      </c>
      <c r="B586" s="100" t="s">
        <v>335</v>
      </c>
      <c r="C586" s="82" t="s">
        <v>142</v>
      </c>
      <c r="D586" s="82" t="s">
        <v>268</v>
      </c>
      <c r="E586" s="82" t="s">
        <v>792</v>
      </c>
      <c r="F586" s="79" t="s">
        <v>134</v>
      </c>
      <c r="G586" s="183">
        <f t="shared" si="45"/>
        <v>30</v>
      </c>
      <c r="H586" s="183">
        <f t="shared" si="45"/>
        <v>30</v>
      </c>
    </row>
    <row r="587" spans="1:8" ht="22.5" x14ac:dyDescent="0.2">
      <c r="A587" s="78" t="s">
        <v>135</v>
      </c>
      <c r="B587" s="100" t="s">
        <v>335</v>
      </c>
      <c r="C587" s="82" t="s">
        <v>142</v>
      </c>
      <c r="D587" s="82" t="s">
        <v>268</v>
      </c>
      <c r="E587" s="82" t="s">
        <v>792</v>
      </c>
      <c r="F587" s="79" t="s">
        <v>136</v>
      </c>
      <c r="G587" s="183">
        <f t="shared" si="45"/>
        <v>30</v>
      </c>
      <c r="H587" s="183">
        <f t="shared" si="45"/>
        <v>30</v>
      </c>
    </row>
    <row r="588" spans="1:8" x14ac:dyDescent="0.2">
      <c r="A588" s="106" t="s">
        <v>681</v>
      </c>
      <c r="B588" s="100" t="s">
        <v>335</v>
      </c>
      <c r="C588" s="82" t="s">
        <v>142</v>
      </c>
      <c r="D588" s="82" t="s">
        <v>268</v>
      </c>
      <c r="E588" s="82" t="s">
        <v>792</v>
      </c>
      <c r="F588" s="79" t="s">
        <v>138</v>
      </c>
      <c r="G588" s="183">
        <v>30</v>
      </c>
      <c r="H588" s="183">
        <v>30</v>
      </c>
    </row>
    <row r="589" spans="1:8" ht="31.5" x14ac:dyDescent="0.2">
      <c r="A589" s="93" t="s">
        <v>705</v>
      </c>
      <c r="B589" s="101" t="s">
        <v>335</v>
      </c>
      <c r="C589" s="92" t="s">
        <v>142</v>
      </c>
      <c r="D589" s="94" t="s">
        <v>268</v>
      </c>
      <c r="E589" s="94" t="s">
        <v>376</v>
      </c>
      <c r="F589" s="92"/>
      <c r="G589" s="181">
        <f>+G590</f>
        <v>150</v>
      </c>
      <c r="H589" s="181">
        <f>+H590</f>
        <v>150</v>
      </c>
    </row>
    <row r="590" spans="1:8" ht="22.5" x14ac:dyDescent="0.2">
      <c r="A590" s="78" t="s">
        <v>377</v>
      </c>
      <c r="B590" s="82" t="s">
        <v>335</v>
      </c>
      <c r="C590" s="82" t="s">
        <v>142</v>
      </c>
      <c r="D590" s="82" t="s">
        <v>268</v>
      </c>
      <c r="E590" s="82" t="s">
        <v>378</v>
      </c>
      <c r="F590" s="79" t="s">
        <v>165</v>
      </c>
      <c r="G590" s="191">
        <f>G591</f>
        <v>150</v>
      </c>
      <c r="H590" s="191">
        <f>H591</f>
        <v>150</v>
      </c>
    </row>
    <row r="591" spans="1:8" x14ac:dyDescent="0.2">
      <c r="A591" s="78" t="s">
        <v>507</v>
      </c>
      <c r="B591" s="100" t="s">
        <v>335</v>
      </c>
      <c r="C591" s="82" t="s">
        <v>142</v>
      </c>
      <c r="D591" s="82" t="s">
        <v>268</v>
      </c>
      <c r="E591" s="82" t="s">
        <v>378</v>
      </c>
      <c r="F591" s="79" t="s">
        <v>134</v>
      </c>
      <c r="G591" s="191">
        <f>G592</f>
        <v>150</v>
      </c>
      <c r="H591" s="191">
        <f>H592</f>
        <v>150</v>
      </c>
    </row>
    <row r="592" spans="1:8" ht="22.5" x14ac:dyDescent="0.2">
      <c r="A592" s="78" t="s">
        <v>135</v>
      </c>
      <c r="B592" s="82" t="s">
        <v>335</v>
      </c>
      <c r="C592" s="82" t="s">
        <v>142</v>
      </c>
      <c r="D592" s="82" t="s">
        <v>268</v>
      </c>
      <c r="E592" s="82" t="s">
        <v>378</v>
      </c>
      <c r="F592" s="79" t="s">
        <v>136</v>
      </c>
      <c r="G592" s="191">
        <f>G594+G593</f>
        <v>150</v>
      </c>
      <c r="H592" s="191">
        <f>H594+H593</f>
        <v>150</v>
      </c>
    </row>
    <row r="593" spans="1:10" ht="22.5" x14ac:dyDescent="0.2">
      <c r="A593" s="106" t="s">
        <v>152</v>
      </c>
      <c r="B593" s="82" t="s">
        <v>335</v>
      </c>
      <c r="C593" s="82" t="s">
        <v>142</v>
      </c>
      <c r="D593" s="82" t="s">
        <v>268</v>
      </c>
      <c r="E593" s="82" t="s">
        <v>378</v>
      </c>
      <c r="F593" s="79">
        <v>242</v>
      </c>
      <c r="G593" s="191">
        <v>15</v>
      </c>
      <c r="H593" s="191">
        <v>15</v>
      </c>
    </row>
    <row r="594" spans="1:10" x14ac:dyDescent="0.2">
      <c r="A594" s="106" t="s">
        <v>681</v>
      </c>
      <c r="B594" s="100" t="s">
        <v>335</v>
      </c>
      <c r="C594" s="82" t="s">
        <v>142</v>
      </c>
      <c r="D594" s="82" t="s">
        <v>268</v>
      </c>
      <c r="E594" s="82" t="s">
        <v>378</v>
      </c>
      <c r="F594" s="79" t="s">
        <v>138</v>
      </c>
      <c r="G594" s="191">
        <v>135</v>
      </c>
      <c r="H594" s="191">
        <v>135</v>
      </c>
    </row>
    <row r="595" spans="1:10" s="72" customFormat="1" ht="22.5" x14ac:dyDescent="0.2">
      <c r="A595" s="78" t="s">
        <v>707</v>
      </c>
      <c r="B595" s="82" t="s">
        <v>335</v>
      </c>
      <c r="C595" s="82" t="s">
        <v>142</v>
      </c>
      <c r="D595" s="82" t="s">
        <v>268</v>
      </c>
      <c r="E595" s="82" t="s">
        <v>383</v>
      </c>
      <c r="F595" s="79" t="s">
        <v>165</v>
      </c>
      <c r="G595" s="183">
        <f>G604+G600+G596</f>
        <v>400</v>
      </c>
      <c r="H595" s="183">
        <f>H604+H600+H596</f>
        <v>400</v>
      </c>
      <c r="I595" s="119"/>
      <c r="J595" s="119"/>
    </row>
    <row r="596" spans="1:10" s="72" customFormat="1" x14ac:dyDescent="0.2">
      <c r="A596" s="59" t="s">
        <v>785</v>
      </c>
      <c r="B596" s="100" t="s">
        <v>335</v>
      </c>
      <c r="C596" s="82" t="s">
        <v>142</v>
      </c>
      <c r="D596" s="82" t="s">
        <v>268</v>
      </c>
      <c r="E596" s="82" t="s">
        <v>784</v>
      </c>
      <c r="F596" s="79"/>
      <c r="G596" s="183">
        <f t="shared" ref="G596:H598" si="46">G597</f>
        <v>280</v>
      </c>
      <c r="H596" s="183">
        <f t="shared" si="46"/>
        <v>280</v>
      </c>
      <c r="I596" s="119"/>
      <c r="J596" s="119"/>
    </row>
    <row r="597" spans="1:10" x14ac:dyDescent="0.2">
      <c r="A597" s="78" t="s">
        <v>507</v>
      </c>
      <c r="B597" s="100" t="s">
        <v>335</v>
      </c>
      <c r="C597" s="82" t="s">
        <v>142</v>
      </c>
      <c r="D597" s="82" t="s">
        <v>268</v>
      </c>
      <c r="E597" s="82" t="s">
        <v>784</v>
      </c>
      <c r="F597" s="79" t="s">
        <v>134</v>
      </c>
      <c r="G597" s="183">
        <f t="shared" si="46"/>
        <v>280</v>
      </c>
      <c r="H597" s="183">
        <f t="shared" si="46"/>
        <v>280</v>
      </c>
    </row>
    <row r="598" spans="1:10" ht="22.5" x14ac:dyDescent="0.2">
      <c r="A598" s="78" t="s">
        <v>135</v>
      </c>
      <c r="B598" s="82" t="s">
        <v>335</v>
      </c>
      <c r="C598" s="82" t="s">
        <v>142</v>
      </c>
      <c r="D598" s="82" t="s">
        <v>268</v>
      </c>
      <c r="E598" s="82" t="s">
        <v>784</v>
      </c>
      <c r="F598" s="79" t="s">
        <v>136</v>
      </c>
      <c r="G598" s="183">
        <f t="shared" si="46"/>
        <v>280</v>
      </c>
      <c r="H598" s="183">
        <f t="shared" si="46"/>
        <v>280</v>
      </c>
    </row>
    <row r="599" spans="1:10" ht="23.25" customHeight="1" x14ac:dyDescent="0.2">
      <c r="A599" s="106" t="s">
        <v>681</v>
      </c>
      <c r="B599" s="100" t="s">
        <v>335</v>
      </c>
      <c r="C599" s="82" t="s">
        <v>142</v>
      </c>
      <c r="D599" s="82" t="s">
        <v>268</v>
      </c>
      <c r="E599" s="82" t="s">
        <v>784</v>
      </c>
      <c r="F599" s="79" t="s">
        <v>138</v>
      </c>
      <c r="G599" s="183">
        <v>280</v>
      </c>
      <c r="H599" s="183">
        <v>280</v>
      </c>
    </row>
    <row r="600" spans="1:10" s="72" customFormat="1" x14ac:dyDescent="0.2">
      <c r="A600" s="59" t="s">
        <v>902</v>
      </c>
      <c r="B600" s="100" t="s">
        <v>335</v>
      </c>
      <c r="C600" s="82" t="s">
        <v>142</v>
      </c>
      <c r="D600" s="82" t="s">
        <v>268</v>
      </c>
      <c r="E600" s="82" t="s">
        <v>786</v>
      </c>
      <c r="F600" s="79"/>
      <c r="G600" s="183">
        <f t="shared" ref="G600:H602" si="47">G601</f>
        <v>60</v>
      </c>
      <c r="H600" s="183">
        <f t="shared" si="47"/>
        <v>60</v>
      </c>
      <c r="I600" s="119"/>
      <c r="J600" s="119"/>
    </row>
    <row r="601" spans="1:10" x14ac:dyDescent="0.2">
      <c r="A601" s="78" t="s">
        <v>507</v>
      </c>
      <c r="B601" s="100" t="s">
        <v>335</v>
      </c>
      <c r="C601" s="82" t="s">
        <v>142</v>
      </c>
      <c r="D601" s="82" t="s">
        <v>268</v>
      </c>
      <c r="E601" s="82" t="s">
        <v>786</v>
      </c>
      <c r="F601" s="79" t="s">
        <v>134</v>
      </c>
      <c r="G601" s="183">
        <f t="shared" si="47"/>
        <v>60</v>
      </c>
      <c r="H601" s="183">
        <f t="shared" si="47"/>
        <v>60</v>
      </c>
    </row>
    <row r="602" spans="1:10" ht="22.5" x14ac:dyDescent="0.2">
      <c r="A602" s="78" t="s">
        <v>135</v>
      </c>
      <c r="B602" s="82" t="s">
        <v>335</v>
      </c>
      <c r="C602" s="82" t="s">
        <v>142</v>
      </c>
      <c r="D602" s="82" t="s">
        <v>268</v>
      </c>
      <c r="E602" s="82" t="s">
        <v>786</v>
      </c>
      <c r="F602" s="79" t="s">
        <v>136</v>
      </c>
      <c r="G602" s="183">
        <f t="shared" si="47"/>
        <v>60</v>
      </c>
      <c r="H602" s="183">
        <f t="shared" si="47"/>
        <v>60</v>
      </c>
    </row>
    <row r="603" spans="1:10" ht="23.25" customHeight="1" x14ac:dyDescent="0.2">
      <c r="A603" s="106" t="s">
        <v>681</v>
      </c>
      <c r="B603" s="100" t="s">
        <v>335</v>
      </c>
      <c r="C603" s="82" t="s">
        <v>142</v>
      </c>
      <c r="D603" s="82" t="s">
        <v>268</v>
      </c>
      <c r="E603" s="82" t="s">
        <v>786</v>
      </c>
      <c r="F603" s="79" t="s">
        <v>138</v>
      </c>
      <c r="G603" s="183">
        <v>60</v>
      </c>
      <c r="H603" s="183">
        <v>60</v>
      </c>
    </row>
    <row r="604" spans="1:10" s="72" customFormat="1" ht="45" x14ac:dyDescent="0.2">
      <c r="A604" s="319" t="s">
        <v>903</v>
      </c>
      <c r="B604" s="100" t="s">
        <v>335</v>
      </c>
      <c r="C604" s="82" t="s">
        <v>142</v>
      </c>
      <c r="D604" s="82" t="s">
        <v>268</v>
      </c>
      <c r="E604" s="82" t="s">
        <v>787</v>
      </c>
      <c r="F604" s="79"/>
      <c r="G604" s="183">
        <f t="shared" ref="G604:H606" si="48">G605</f>
        <v>60</v>
      </c>
      <c r="H604" s="183">
        <f t="shared" si="48"/>
        <v>60</v>
      </c>
      <c r="I604" s="119"/>
      <c r="J604" s="119"/>
    </row>
    <row r="605" spans="1:10" x14ac:dyDescent="0.2">
      <c r="A605" s="78" t="s">
        <v>507</v>
      </c>
      <c r="B605" s="100" t="s">
        <v>335</v>
      </c>
      <c r="C605" s="82" t="s">
        <v>142</v>
      </c>
      <c r="D605" s="82" t="s">
        <v>268</v>
      </c>
      <c r="E605" s="82" t="s">
        <v>787</v>
      </c>
      <c r="F605" s="79" t="s">
        <v>134</v>
      </c>
      <c r="G605" s="183">
        <f t="shared" si="48"/>
        <v>60</v>
      </c>
      <c r="H605" s="183">
        <f t="shared" si="48"/>
        <v>60</v>
      </c>
    </row>
    <row r="606" spans="1:10" ht="22.5" x14ac:dyDescent="0.2">
      <c r="A606" s="78" t="s">
        <v>135</v>
      </c>
      <c r="B606" s="82" t="s">
        <v>335</v>
      </c>
      <c r="C606" s="82" t="s">
        <v>142</v>
      </c>
      <c r="D606" s="82" t="s">
        <v>268</v>
      </c>
      <c r="E606" s="82" t="s">
        <v>787</v>
      </c>
      <c r="F606" s="79" t="s">
        <v>136</v>
      </c>
      <c r="G606" s="183">
        <f t="shared" si="48"/>
        <v>60</v>
      </c>
      <c r="H606" s="183">
        <f t="shared" si="48"/>
        <v>60</v>
      </c>
    </row>
    <row r="607" spans="1:10" ht="23.25" customHeight="1" x14ac:dyDescent="0.2">
      <c r="A607" s="106" t="s">
        <v>681</v>
      </c>
      <c r="B607" s="100" t="s">
        <v>335</v>
      </c>
      <c r="C607" s="82" t="s">
        <v>142</v>
      </c>
      <c r="D607" s="82" t="s">
        <v>268</v>
      </c>
      <c r="E607" s="82" t="s">
        <v>787</v>
      </c>
      <c r="F607" s="79" t="s">
        <v>138</v>
      </c>
      <c r="G607" s="183">
        <v>60</v>
      </c>
      <c r="H607" s="183">
        <v>60</v>
      </c>
    </row>
    <row r="608" spans="1:10" ht="21" x14ac:dyDescent="0.2">
      <c r="A608" s="93" t="s">
        <v>706</v>
      </c>
      <c r="B608" s="101" t="s">
        <v>335</v>
      </c>
      <c r="C608" s="92" t="s">
        <v>142</v>
      </c>
      <c r="D608" s="94" t="s">
        <v>268</v>
      </c>
      <c r="E608" s="94" t="s">
        <v>379</v>
      </c>
      <c r="F608" s="92"/>
      <c r="G608" s="190">
        <f>G610+G614</f>
        <v>500</v>
      </c>
      <c r="H608" s="190">
        <f>H610+H614</f>
        <v>500</v>
      </c>
    </row>
    <row r="609" spans="1:11" x14ac:dyDescent="0.2">
      <c r="A609" s="326" t="s">
        <v>906</v>
      </c>
      <c r="B609" s="101" t="s">
        <v>335</v>
      </c>
      <c r="C609" s="92" t="s">
        <v>142</v>
      </c>
      <c r="D609" s="94" t="s">
        <v>268</v>
      </c>
      <c r="E609" s="94" t="s">
        <v>725</v>
      </c>
      <c r="F609" s="92"/>
      <c r="G609" s="190">
        <f t="shared" ref="G609:H612" si="49">G610</f>
        <v>500</v>
      </c>
      <c r="H609" s="190">
        <f t="shared" si="49"/>
        <v>500</v>
      </c>
    </row>
    <row r="610" spans="1:11" ht="22.5" x14ac:dyDescent="0.2">
      <c r="A610" s="105" t="s">
        <v>66</v>
      </c>
      <c r="B610" s="100" t="s">
        <v>335</v>
      </c>
      <c r="C610" s="79" t="s">
        <v>142</v>
      </c>
      <c r="D610" s="82" t="s">
        <v>268</v>
      </c>
      <c r="E610" s="82" t="s">
        <v>380</v>
      </c>
      <c r="F610" s="86"/>
      <c r="G610" s="192">
        <f t="shared" si="49"/>
        <v>500</v>
      </c>
      <c r="H610" s="192">
        <f t="shared" si="49"/>
        <v>500</v>
      </c>
    </row>
    <row r="611" spans="1:11" x14ac:dyDescent="0.2">
      <c r="A611" s="78" t="s">
        <v>507</v>
      </c>
      <c r="B611" s="100" t="s">
        <v>335</v>
      </c>
      <c r="C611" s="79" t="s">
        <v>142</v>
      </c>
      <c r="D611" s="82" t="s">
        <v>268</v>
      </c>
      <c r="E611" s="82" t="s">
        <v>380</v>
      </c>
      <c r="F611" s="86" t="s">
        <v>134</v>
      </c>
      <c r="G611" s="192">
        <f t="shared" si="49"/>
        <v>500</v>
      </c>
      <c r="H611" s="192">
        <f t="shared" si="49"/>
        <v>500</v>
      </c>
    </row>
    <row r="612" spans="1:11" ht="22.5" x14ac:dyDescent="0.2">
      <c r="A612" s="78" t="s">
        <v>135</v>
      </c>
      <c r="B612" s="100" t="s">
        <v>335</v>
      </c>
      <c r="C612" s="79" t="s">
        <v>142</v>
      </c>
      <c r="D612" s="82" t="s">
        <v>268</v>
      </c>
      <c r="E612" s="82" t="s">
        <v>380</v>
      </c>
      <c r="F612" s="86" t="s">
        <v>136</v>
      </c>
      <c r="G612" s="192">
        <f t="shared" si="49"/>
        <v>500</v>
      </c>
      <c r="H612" s="192">
        <f t="shared" si="49"/>
        <v>500</v>
      </c>
    </row>
    <row r="613" spans="1:11" x14ac:dyDescent="0.2">
      <c r="A613" s="106" t="s">
        <v>681</v>
      </c>
      <c r="B613" s="100" t="s">
        <v>335</v>
      </c>
      <c r="C613" s="79" t="s">
        <v>142</v>
      </c>
      <c r="D613" s="82" t="s">
        <v>268</v>
      </c>
      <c r="E613" s="82" t="s">
        <v>380</v>
      </c>
      <c r="F613" s="86" t="s">
        <v>138</v>
      </c>
      <c r="G613" s="192">
        <v>500</v>
      </c>
      <c r="H613" s="192">
        <v>500</v>
      </c>
    </row>
    <row r="614" spans="1:11" x14ac:dyDescent="0.2">
      <c r="A614" s="115" t="s">
        <v>381</v>
      </c>
      <c r="B614" s="82" t="s">
        <v>335</v>
      </c>
      <c r="C614" s="82" t="s">
        <v>142</v>
      </c>
      <c r="D614" s="82" t="s">
        <v>268</v>
      </c>
      <c r="E614" s="82" t="s">
        <v>382</v>
      </c>
      <c r="F614" s="79" t="s">
        <v>165</v>
      </c>
      <c r="G614" s="191">
        <f t="shared" ref="G614:H616" si="50">G615</f>
        <v>0</v>
      </c>
      <c r="H614" s="191">
        <f t="shared" si="50"/>
        <v>0</v>
      </c>
    </row>
    <row r="615" spans="1:11" x14ac:dyDescent="0.2">
      <c r="A615" s="78" t="s">
        <v>507</v>
      </c>
      <c r="B615" s="100" t="s">
        <v>335</v>
      </c>
      <c r="C615" s="82" t="s">
        <v>142</v>
      </c>
      <c r="D615" s="82" t="s">
        <v>268</v>
      </c>
      <c r="E615" s="82" t="s">
        <v>382</v>
      </c>
      <c r="F615" s="79" t="s">
        <v>134</v>
      </c>
      <c r="G615" s="191">
        <f t="shared" si="50"/>
        <v>0</v>
      </c>
      <c r="H615" s="191">
        <f t="shared" si="50"/>
        <v>0</v>
      </c>
    </row>
    <row r="616" spans="1:11" s="72" customFormat="1" ht="22.5" x14ac:dyDescent="0.2">
      <c r="A616" s="78" t="s">
        <v>135</v>
      </c>
      <c r="B616" s="82" t="s">
        <v>335</v>
      </c>
      <c r="C616" s="82" t="s">
        <v>142</v>
      </c>
      <c r="D616" s="82" t="s">
        <v>268</v>
      </c>
      <c r="E616" s="82" t="s">
        <v>382</v>
      </c>
      <c r="F616" s="79" t="s">
        <v>136</v>
      </c>
      <c r="G616" s="191">
        <f t="shared" si="50"/>
        <v>0</v>
      </c>
      <c r="H616" s="191">
        <f t="shared" si="50"/>
        <v>0</v>
      </c>
      <c r="I616" s="119"/>
      <c r="J616" s="119"/>
    </row>
    <row r="617" spans="1:11" s="72" customFormat="1" x14ac:dyDescent="0.2">
      <c r="A617" s="106" t="s">
        <v>681</v>
      </c>
      <c r="B617" s="100" t="s">
        <v>335</v>
      </c>
      <c r="C617" s="82" t="s">
        <v>142</v>
      </c>
      <c r="D617" s="82" t="s">
        <v>268</v>
      </c>
      <c r="E617" s="82" t="s">
        <v>382</v>
      </c>
      <c r="F617" s="79" t="s">
        <v>138</v>
      </c>
      <c r="G617" s="191">
        <v>0</v>
      </c>
      <c r="H617" s="191">
        <v>0</v>
      </c>
      <c r="I617" s="119"/>
      <c r="J617" s="119"/>
    </row>
    <row r="618" spans="1:11" s="72" customFormat="1" ht="21" x14ac:dyDescent="0.2">
      <c r="A618" s="93" t="s">
        <v>856</v>
      </c>
      <c r="B618" s="100" t="s">
        <v>335</v>
      </c>
      <c r="C618" s="82" t="s">
        <v>142</v>
      </c>
      <c r="D618" s="82" t="s">
        <v>268</v>
      </c>
      <c r="E618" s="82" t="s">
        <v>767</v>
      </c>
      <c r="F618" s="79"/>
      <c r="G618" s="191">
        <f t="shared" ref="G618:H620" si="51">G619</f>
        <v>290</v>
      </c>
      <c r="H618" s="191">
        <f t="shared" si="51"/>
        <v>291</v>
      </c>
      <c r="I618" s="119"/>
      <c r="J618" s="119"/>
    </row>
    <row r="619" spans="1:11" ht="15.75" customHeight="1" x14ac:dyDescent="0.2">
      <c r="A619" s="59" t="s">
        <v>801</v>
      </c>
      <c r="B619" s="100" t="s">
        <v>335</v>
      </c>
      <c r="C619" s="82" t="s">
        <v>142</v>
      </c>
      <c r="D619" s="82" t="s">
        <v>268</v>
      </c>
      <c r="E619" s="82" t="s">
        <v>800</v>
      </c>
      <c r="F619" s="79"/>
      <c r="G619" s="183">
        <f t="shared" si="51"/>
        <v>290</v>
      </c>
      <c r="H619" s="183">
        <f t="shared" si="51"/>
        <v>291</v>
      </c>
    </row>
    <row r="620" spans="1:11" ht="15.75" customHeight="1" x14ac:dyDescent="0.2">
      <c r="A620" s="78" t="s">
        <v>507</v>
      </c>
      <c r="B620" s="100" t="s">
        <v>335</v>
      </c>
      <c r="C620" s="82" t="s">
        <v>142</v>
      </c>
      <c r="D620" s="82" t="s">
        <v>268</v>
      </c>
      <c r="E620" s="82" t="s">
        <v>800</v>
      </c>
      <c r="F620" s="79" t="s">
        <v>134</v>
      </c>
      <c r="G620" s="183">
        <f t="shared" si="51"/>
        <v>290</v>
      </c>
      <c r="H620" s="183">
        <f t="shared" si="51"/>
        <v>291</v>
      </c>
    </row>
    <row r="621" spans="1:11" ht="22.5" customHeight="1" x14ac:dyDescent="0.2">
      <c r="A621" s="78" t="s">
        <v>135</v>
      </c>
      <c r="B621" s="100" t="s">
        <v>335</v>
      </c>
      <c r="C621" s="82" t="s">
        <v>142</v>
      </c>
      <c r="D621" s="82" t="s">
        <v>268</v>
      </c>
      <c r="E621" s="82" t="s">
        <v>800</v>
      </c>
      <c r="F621" s="79" t="s">
        <v>136</v>
      </c>
      <c r="G621" s="183">
        <f>G623+G622</f>
        <v>290</v>
      </c>
      <c r="H621" s="183">
        <f>H623+H622</f>
        <v>291</v>
      </c>
    </row>
    <row r="622" spans="1:11" ht="22.5" x14ac:dyDescent="0.2">
      <c r="A622" s="106" t="s">
        <v>152</v>
      </c>
      <c r="B622" s="82" t="s">
        <v>335</v>
      </c>
      <c r="C622" s="82" t="s">
        <v>142</v>
      </c>
      <c r="D622" s="82" t="s">
        <v>268</v>
      </c>
      <c r="E622" s="82" t="s">
        <v>800</v>
      </c>
      <c r="F622" s="79">
        <v>242</v>
      </c>
      <c r="G622" s="191">
        <v>102.8</v>
      </c>
      <c r="H622" s="191">
        <v>103.8</v>
      </c>
    </row>
    <row r="623" spans="1:11" ht="17.25" customHeight="1" x14ac:dyDescent="0.2">
      <c r="A623" s="106" t="s">
        <v>681</v>
      </c>
      <c r="B623" s="100" t="s">
        <v>335</v>
      </c>
      <c r="C623" s="82" t="s">
        <v>142</v>
      </c>
      <c r="D623" s="82" t="s">
        <v>268</v>
      </c>
      <c r="E623" s="82" t="s">
        <v>800</v>
      </c>
      <c r="F623" s="79" t="s">
        <v>138</v>
      </c>
      <c r="G623" s="183">
        <f>250+40-102.8</f>
        <v>187.2</v>
      </c>
      <c r="H623" s="183">
        <f>250+40-102.8</f>
        <v>187.2</v>
      </c>
    </row>
    <row r="624" spans="1:11" x14ac:dyDescent="0.2">
      <c r="A624" s="116" t="s">
        <v>384</v>
      </c>
      <c r="B624" s="101" t="s">
        <v>335</v>
      </c>
      <c r="C624" s="94" t="s">
        <v>258</v>
      </c>
      <c r="D624" s="94"/>
      <c r="E624" s="94"/>
      <c r="F624" s="92"/>
      <c r="G624" s="181">
        <f>G631+G625</f>
        <v>3466.1</v>
      </c>
      <c r="H624" s="181">
        <f>H631+H625</f>
        <v>3497.8</v>
      </c>
      <c r="K624" s="144"/>
    </row>
    <row r="625" spans="1:12" x14ac:dyDescent="0.2">
      <c r="A625" s="116" t="s">
        <v>890</v>
      </c>
      <c r="B625" s="100" t="s">
        <v>335</v>
      </c>
      <c r="C625" s="82" t="s">
        <v>258</v>
      </c>
      <c r="D625" s="82" t="s">
        <v>233</v>
      </c>
      <c r="E625" s="82"/>
      <c r="F625" s="92"/>
      <c r="G625" s="181">
        <f t="shared" ref="G625:H629" si="52">G626</f>
        <v>1807.9</v>
      </c>
      <c r="H625" s="181">
        <f t="shared" si="52"/>
        <v>1829.2</v>
      </c>
      <c r="K625" s="144"/>
    </row>
    <row r="626" spans="1:12" ht="22.5" x14ac:dyDescent="0.2">
      <c r="A626" s="105" t="s">
        <v>891</v>
      </c>
      <c r="B626" s="100" t="s">
        <v>335</v>
      </c>
      <c r="C626" s="82" t="s">
        <v>258</v>
      </c>
      <c r="D626" s="82" t="s">
        <v>233</v>
      </c>
      <c r="E626" s="82" t="s">
        <v>892</v>
      </c>
      <c r="F626" s="92"/>
      <c r="G626" s="183">
        <f t="shared" si="52"/>
        <v>1807.9</v>
      </c>
      <c r="H626" s="183">
        <f t="shared" si="52"/>
        <v>1829.2</v>
      </c>
      <c r="K626" s="144"/>
    </row>
    <row r="627" spans="1:12" ht="22.5" x14ac:dyDescent="0.2">
      <c r="A627" s="105" t="s">
        <v>830</v>
      </c>
      <c r="B627" s="100" t="s">
        <v>335</v>
      </c>
      <c r="C627" s="82" t="s">
        <v>258</v>
      </c>
      <c r="D627" s="82" t="s">
        <v>233</v>
      </c>
      <c r="E627" s="82" t="s">
        <v>773</v>
      </c>
      <c r="F627" s="92"/>
      <c r="G627" s="183">
        <f t="shared" si="52"/>
        <v>1807.9</v>
      </c>
      <c r="H627" s="183">
        <f t="shared" si="52"/>
        <v>1829.2</v>
      </c>
      <c r="K627" s="144"/>
    </row>
    <row r="628" spans="1:12" x14ac:dyDescent="0.2">
      <c r="A628" s="78" t="s">
        <v>507</v>
      </c>
      <c r="B628" s="100" t="s">
        <v>335</v>
      </c>
      <c r="C628" s="82" t="s">
        <v>258</v>
      </c>
      <c r="D628" s="82" t="s">
        <v>233</v>
      </c>
      <c r="E628" s="82" t="s">
        <v>773</v>
      </c>
      <c r="F628" s="79" t="s">
        <v>134</v>
      </c>
      <c r="G628" s="183">
        <f t="shared" si="52"/>
        <v>1807.9</v>
      </c>
      <c r="H628" s="183">
        <f t="shared" si="52"/>
        <v>1829.2</v>
      </c>
      <c r="K628" s="144"/>
    </row>
    <row r="629" spans="1:12" ht="22.5" x14ac:dyDescent="0.2">
      <c r="A629" s="78" t="s">
        <v>135</v>
      </c>
      <c r="B629" s="100" t="s">
        <v>335</v>
      </c>
      <c r="C629" s="82" t="s">
        <v>258</v>
      </c>
      <c r="D629" s="82" t="s">
        <v>233</v>
      </c>
      <c r="E629" s="82" t="s">
        <v>773</v>
      </c>
      <c r="F629" s="79" t="s">
        <v>136</v>
      </c>
      <c r="G629" s="183">
        <f t="shared" si="52"/>
        <v>1807.9</v>
      </c>
      <c r="H629" s="183">
        <f t="shared" si="52"/>
        <v>1829.2</v>
      </c>
      <c r="K629" s="144"/>
    </row>
    <row r="630" spans="1:12" x14ac:dyDescent="0.2">
      <c r="A630" s="106" t="s">
        <v>681</v>
      </c>
      <c r="B630" s="100" t="s">
        <v>335</v>
      </c>
      <c r="C630" s="82" t="s">
        <v>258</v>
      </c>
      <c r="D630" s="82" t="s">
        <v>233</v>
      </c>
      <c r="E630" s="82" t="s">
        <v>773</v>
      </c>
      <c r="F630" s="79" t="s">
        <v>138</v>
      </c>
      <c r="G630" s="183">
        <v>1807.9</v>
      </c>
      <c r="H630" s="181">
        <v>1829.2</v>
      </c>
      <c r="K630" s="144"/>
    </row>
    <row r="631" spans="1:12" x14ac:dyDescent="0.2">
      <c r="A631" s="116" t="s">
        <v>385</v>
      </c>
      <c r="B631" s="101" t="s">
        <v>335</v>
      </c>
      <c r="C631" s="94" t="s">
        <v>258</v>
      </c>
      <c r="D631" s="94" t="s">
        <v>169</v>
      </c>
      <c r="E631" s="94"/>
      <c r="F631" s="92"/>
      <c r="G631" s="181">
        <f>G632</f>
        <v>1658.1999999999998</v>
      </c>
      <c r="H631" s="181">
        <f>H632</f>
        <v>1668.6</v>
      </c>
    </row>
    <row r="632" spans="1:12" s="85" customFormat="1" ht="21" x14ac:dyDescent="0.2">
      <c r="A632" s="109" t="s">
        <v>907</v>
      </c>
      <c r="B632" s="101" t="s">
        <v>335</v>
      </c>
      <c r="C632" s="94" t="s">
        <v>258</v>
      </c>
      <c r="D632" s="94" t="s">
        <v>169</v>
      </c>
      <c r="E632" s="94" t="s">
        <v>386</v>
      </c>
      <c r="F632" s="92"/>
      <c r="G632" s="181">
        <f>G633+G645+G637</f>
        <v>1658.1999999999998</v>
      </c>
      <c r="H632" s="181">
        <f>H633+H645+H637</f>
        <v>1668.6</v>
      </c>
      <c r="K632" s="52"/>
      <c r="L632" s="52"/>
    </row>
    <row r="633" spans="1:12" s="85" customFormat="1" ht="22.5" x14ac:dyDescent="0.2">
      <c r="A633" s="105" t="s">
        <v>387</v>
      </c>
      <c r="B633" s="100" t="s">
        <v>335</v>
      </c>
      <c r="C633" s="82" t="s">
        <v>258</v>
      </c>
      <c r="D633" s="82" t="s">
        <v>169</v>
      </c>
      <c r="E633" s="82" t="s">
        <v>388</v>
      </c>
      <c r="F633" s="79"/>
      <c r="G633" s="183">
        <f t="shared" ref="G633:H635" si="53">G634</f>
        <v>575</v>
      </c>
      <c r="H633" s="183">
        <f t="shared" si="53"/>
        <v>575</v>
      </c>
      <c r="K633" s="52"/>
      <c r="L633" s="52"/>
    </row>
    <row r="634" spans="1:12" s="85" customFormat="1" x14ac:dyDescent="0.2">
      <c r="A634" s="78" t="s">
        <v>507</v>
      </c>
      <c r="B634" s="100" t="s">
        <v>335</v>
      </c>
      <c r="C634" s="82" t="s">
        <v>258</v>
      </c>
      <c r="D634" s="82" t="s">
        <v>169</v>
      </c>
      <c r="E634" s="82" t="s">
        <v>388</v>
      </c>
      <c r="F634" s="79" t="s">
        <v>134</v>
      </c>
      <c r="G634" s="183">
        <f t="shared" si="53"/>
        <v>575</v>
      </c>
      <c r="H634" s="183">
        <f t="shared" si="53"/>
        <v>575</v>
      </c>
      <c r="K634" s="52"/>
      <c r="L634" s="52"/>
    </row>
    <row r="635" spans="1:12" s="85" customFormat="1" ht="22.5" x14ac:dyDescent="0.2">
      <c r="A635" s="78" t="s">
        <v>135</v>
      </c>
      <c r="B635" s="100" t="s">
        <v>335</v>
      </c>
      <c r="C635" s="82" t="s">
        <v>258</v>
      </c>
      <c r="D635" s="82" t="s">
        <v>169</v>
      </c>
      <c r="E635" s="82" t="s">
        <v>388</v>
      </c>
      <c r="F635" s="79" t="s">
        <v>136</v>
      </c>
      <c r="G635" s="183">
        <f t="shared" si="53"/>
        <v>575</v>
      </c>
      <c r="H635" s="183">
        <f t="shared" si="53"/>
        <v>575</v>
      </c>
      <c r="K635" s="52"/>
      <c r="L635" s="52"/>
    </row>
    <row r="636" spans="1:12" s="85" customFormat="1" x14ac:dyDescent="0.2">
      <c r="A636" s="106" t="s">
        <v>681</v>
      </c>
      <c r="B636" s="100" t="s">
        <v>335</v>
      </c>
      <c r="C636" s="82" t="s">
        <v>258</v>
      </c>
      <c r="D636" s="82" t="s">
        <v>169</v>
      </c>
      <c r="E636" s="82" t="s">
        <v>388</v>
      </c>
      <c r="F636" s="79" t="s">
        <v>138</v>
      </c>
      <c r="G636" s="183">
        <v>575</v>
      </c>
      <c r="H636" s="183">
        <v>575</v>
      </c>
      <c r="K636" s="52"/>
      <c r="L636" s="52"/>
    </row>
    <row r="637" spans="1:12" s="85" customFormat="1" ht="22.5" x14ac:dyDescent="0.2">
      <c r="A637" s="78" t="s">
        <v>389</v>
      </c>
      <c r="B637" s="100" t="s">
        <v>335</v>
      </c>
      <c r="C637" s="82" t="s">
        <v>258</v>
      </c>
      <c r="D637" s="82" t="s">
        <v>169</v>
      </c>
      <c r="E637" s="82" t="s">
        <v>804</v>
      </c>
      <c r="F637" s="79"/>
      <c r="G637" s="183">
        <f>G638+G642</f>
        <v>911.4</v>
      </c>
      <c r="H637" s="183">
        <f>H638+H642</f>
        <v>921.8</v>
      </c>
      <c r="K637" s="52"/>
      <c r="L637" s="52"/>
    </row>
    <row r="638" spans="1:12" s="85" customFormat="1" x14ac:dyDescent="0.2">
      <c r="A638" s="78" t="s">
        <v>507</v>
      </c>
      <c r="B638" s="100" t="s">
        <v>335</v>
      </c>
      <c r="C638" s="82" t="s">
        <v>258</v>
      </c>
      <c r="D638" s="82" t="s">
        <v>169</v>
      </c>
      <c r="E638" s="82" t="s">
        <v>390</v>
      </c>
      <c r="F638" s="79" t="s">
        <v>134</v>
      </c>
      <c r="G638" s="183">
        <f>G639</f>
        <v>30</v>
      </c>
      <c r="H638" s="183">
        <f>H639</f>
        <v>30</v>
      </c>
      <c r="K638" s="52"/>
      <c r="L638" s="52"/>
    </row>
    <row r="639" spans="1:12" s="85" customFormat="1" ht="22.5" x14ac:dyDescent="0.2">
      <c r="A639" s="78" t="s">
        <v>135</v>
      </c>
      <c r="B639" s="100" t="s">
        <v>335</v>
      </c>
      <c r="C639" s="82" t="s">
        <v>258</v>
      </c>
      <c r="D639" s="82" t="s">
        <v>169</v>
      </c>
      <c r="E639" s="82" t="s">
        <v>390</v>
      </c>
      <c r="F639" s="79" t="s">
        <v>136</v>
      </c>
      <c r="G639" s="183">
        <f>G640</f>
        <v>30</v>
      </c>
      <c r="H639" s="183">
        <f>H640</f>
        <v>30</v>
      </c>
      <c r="K639" s="52"/>
      <c r="L639" s="52"/>
    </row>
    <row r="640" spans="1:12" s="85" customFormat="1" x14ac:dyDescent="0.2">
      <c r="A640" s="106" t="s">
        <v>681</v>
      </c>
      <c r="B640" s="100" t="s">
        <v>335</v>
      </c>
      <c r="C640" s="82" t="s">
        <v>258</v>
      </c>
      <c r="D640" s="82" t="s">
        <v>169</v>
      </c>
      <c r="E640" s="82" t="s">
        <v>390</v>
      </c>
      <c r="F640" s="79" t="s">
        <v>138</v>
      </c>
      <c r="G640" s="183">
        <v>30</v>
      </c>
      <c r="H640" s="183">
        <v>30</v>
      </c>
      <c r="K640" s="52"/>
      <c r="L640" s="52"/>
    </row>
    <row r="641" spans="1:12" s="85" customFormat="1" ht="22.5" x14ac:dyDescent="0.2">
      <c r="A641" s="106" t="s">
        <v>803</v>
      </c>
      <c r="B641" s="100" t="s">
        <v>335</v>
      </c>
      <c r="C641" s="82" t="s">
        <v>258</v>
      </c>
      <c r="D641" s="82" t="s">
        <v>169</v>
      </c>
      <c r="E641" s="82" t="s">
        <v>802</v>
      </c>
      <c r="F641" s="79"/>
      <c r="G641" s="183">
        <f t="shared" ref="G641:H643" si="54">G642</f>
        <v>881.4</v>
      </c>
      <c r="H641" s="183">
        <f t="shared" si="54"/>
        <v>891.8</v>
      </c>
      <c r="K641" s="52"/>
      <c r="L641" s="52"/>
    </row>
    <row r="642" spans="1:12" s="85" customFormat="1" x14ac:dyDescent="0.2">
      <c r="A642" s="78" t="s">
        <v>507</v>
      </c>
      <c r="B642" s="100" t="s">
        <v>335</v>
      </c>
      <c r="C642" s="82" t="s">
        <v>258</v>
      </c>
      <c r="D642" s="82" t="s">
        <v>169</v>
      </c>
      <c r="E642" s="82" t="s">
        <v>802</v>
      </c>
      <c r="F642" s="79" t="s">
        <v>134</v>
      </c>
      <c r="G642" s="183">
        <f t="shared" si="54"/>
        <v>881.4</v>
      </c>
      <c r="H642" s="183">
        <f t="shared" si="54"/>
        <v>891.8</v>
      </c>
      <c r="K642" s="52"/>
      <c r="L642" s="52"/>
    </row>
    <row r="643" spans="1:12" s="85" customFormat="1" ht="22.5" x14ac:dyDescent="0.2">
      <c r="A643" s="78" t="s">
        <v>135</v>
      </c>
      <c r="B643" s="100" t="s">
        <v>335</v>
      </c>
      <c r="C643" s="82" t="s">
        <v>258</v>
      </c>
      <c r="D643" s="82" t="s">
        <v>169</v>
      </c>
      <c r="E643" s="82" t="s">
        <v>802</v>
      </c>
      <c r="F643" s="79" t="s">
        <v>136</v>
      </c>
      <c r="G643" s="183">
        <f t="shared" si="54"/>
        <v>881.4</v>
      </c>
      <c r="H643" s="183">
        <f t="shared" si="54"/>
        <v>891.8</v>
      </c>
      <c r="K643" s="52"/>
      <c r="L643" s="52"/>
    </row>
    <row r="644" spans="1:12" s="85" customFormat="1" x14ac:dyDescent="0.2">
      <c r="A644" s="106" t="s">
        <v>681</v>
      </c>
      <c r="B644" s="100" t="s">
        <v>335</v>
      </c>
      <c r="C644" s="82" t="s">
        <v>258</v>
      </c>
      <c r="D644" s="82" t="s">
        <v>169</v>
      </c>
      <c r="E644" s="82" t="s">
        <v>802</v>
      </c>
      <c r="F644" s="79" t="s">
        <v>138</v>
      </c>
      <c r="G644" s="183">
        <v>881.4</v>
      </c>
      <c r="H644" s="183">
        <v>891.8</v>
      </c>
      <c r="K644" s="52"/>
      <c r="L644" s="52"/>
    </row>
    <row r="645" spans="1:12" s="85" customFormat="1" ht="22.5" x14ac:dyDescent="0.2">
      <c r="A645" s="95" t="s">
        <v>391</v>
      </c>
      <c r="B645" s="103" t="s">
        <v>335</v>
      </c>
      <c r="C645" s="99" t="s">
        <v>258</v>
      </c>
      <c r="D645" s="99" t="s">
        <v>169</v>
      </c>
      <c r="E645" s="99" t="s">
        <v>392</v>
      </c>
      <c r="F645" s="97"/>
      <c r="G645" s="182">
        <f t="shared" ref="G645:H647" si="55">G646</f>
        <v>171.8</v>
      </c>
      <c r="H645" s="182">
        <f t="shared" si="55"/>
        <v>171.8</v>
      </c>
      <c r="K645" s="52"/>
      <c r="L645" s="52"/>
    </row>
    <row r="646" spans="1:12" s="85" customFormat="1" x14ac:dyDescent="0.2">
      <c r="A646" s="78" t="s">
        <v>507</v>
      </c>
      <c r="B646" s="100" t="s">
        <v>335</v>
      </c>
      <c r="C646" s="82" t="s">
        <v>258</v>
      </c>
      <c r="D646" s="82" t="s">
        <v>169</v>
      </c>
      <c r="E646" s="82" t="s">
        <v>392</v>
      </c>
      <c r="F646" s="79" t="s">
        <v>134</v>
      </c>
      <c r="G646" s="183">
        <f t="shared" si="55"/>
        <v>171.8</v>
      </c>
      <c r="H646" s="183">
        <f t="shared" si="55"/>
        <v>171.8</v>
      </c>
      <c r="K646" s="52"/>
      <c r="L646" s="52"/>
    </row>
    <row r="647" spans="1:12" s="85" customFormat="1" ht="22.5" x14ac:dyDescent="0.2">
      <c r="A647" s="78" t="s">
        <v>135</v>
      </c>
      <c r="B647" s="100" t="s">
        <v>335</v>
      </c>
      <c r="C647" s="82" t="s">
        <v>258</v>
      </c>
      <c r="D647" s="82" t="s">
        <v>169</v>
      </c>
      <c r="E647" s="82" t="s">
        <v>392</v>
      </c>
      <c r="F647" s="79" t="s">
        <v>136</v>
      </c>
      <c r="G647" s="183">
        <f t="shared" si="55"/>
        <v>171.8</v>
      </c>
      <c r="H647" s="183">
        <f t="shared" si="55"/>
        <v>171.8</v>
      </c>
      <c r="K647" s="52"/>
      <c r="L647" s="52"/>
    </row>
    <row r="648" spans="1:12" x14ac:dyDescent="0.2">
      <c r="A648" s="106" t="s">
        <v>681</v>
      </c>
      <c r="B648" s="100" t="s">
        <v>335</v>
      </c>
      <c r="C648" s="82" t="s">
        <v>258</v>
      </c>
      <c r="D648" s="82" t="s">
        <v>169</v>
      </c>
      <c r="E648" s="82" t="s">
        <v>392</v>
      </c>
      <c r="F648" s="79" t="s">
        <v>138</v>
      </c>
      <c r="G648" s="183">
        <f>95+76.8</f>
        <v>171.8</v>
      </c>
      <c r="H648" s="183">
        <f>95+76.8</f>
        <v>171.8</v>
      </c>
    </row>
    <row r="649" spans="1:12" x14ac:dyDescent="0.2">
      <c r="A649" s="93" t="s">
        <v>221</v>
      </c>
      <c r="B649" s="90" t="s">
        <v>335</v>
      </c>
      <c r="C649" s="89" t="s">
        <v>222</v>
      </c>
      <c r="D649" s="89"/>
      <c r="E649" s="89"/>
      <c r="F649" s="91"/>
      <c r="G649" s="180">
        <f>G650+G656</f>
        <v>482.5</v>
      </c>
      <c r="H649" s="180">
        <f>H650+H656</f>
        <v>487.2</v>
      </c>
      <c r="I649" s="118"/>
    </row>
    <row r="650" spans="1:12" x14ac:dyDescent="0.2">
      <c r="A650" s="93" t="s">
        <v>440</v>
      </c>
      <c r="B650" s="90" t="s">
        <v>335</v>
      </c>
      <c r="C650" s="89" t="s">
        <v>222</v>
      </c>
      <c r="D650" s="89" t="s">
        <v>222</v>
      </c>
      <c r="E650" s="89" t="s">
        <v>164</v>
      </c>
      <c r="F650" s="91" t="s">
        <v>165</v>
      </c>
      <c r="G650" s="181">
        <f t="shared" ref="G650:H654" si="56">G651</f>
        <v>80</v>
      </c>
      <c r="H650" s="181">
        <f t="shared" si="56"/>
        <v>80</v>
      </c>
    </row>
    <row r="651" spans="1:12" ht="31.5" x14ac:dyDescent="0.2">
      <c r="A651" s="93" t="s">
        <v>726</v>
      </c>
      <c r="B651" s="90" t="s">
        <v>335</v>
      </c>
      <c r="C651" s="89" t="s">
        <v>222</v>
      </c>
      <c r="D651" s="89" t="s">
        <v>222</v>
      </c>
      <c r="E651" s="89" t="s">
        <v>400</v>
      </c>
      <c r="F651" s="91"/>
      <c r="G651" s="180">
        <f t="shared" si="56"/>
        <v>80</v>
      </c>
      <c r="H651" s="180">
        <f t="shared" si="56"/>
        <v>80</v>
      </c>
    </row>
    <row r="652" spans="1:12" ht="22.5" x14ac:dyDescent="0.2">
      <c r="A652" s="110" t="s">
        <v>401</v>
      </c>
      <c r="B652" s="102" t="s">
        <v>335</v>
      </c>
      <c r="C652" s="96" t="s">
        <v>222</v>
      </c>
      <c r="D652" s="96" t="s">
        <v>222</v>
      </c>
      <c r="E652" s="96" t="s">
        <v>402</v>
      </c>
      <c r="F652" s="98"/>
      <c r="G652" s="187">
        <f t="shared" si="56"/>
        <v>80</v>
      </c>
      <c r="H652" s="187">
        <f t="shared" si="56"/>
        <v>80</v>
      </c>
    </row>
    <row r="653" spans="1:12" x14ac:dyDescent="0.2">
      <c r="A653" s="78" t="s">
        <v>507</v>
      </c>
      <c r="B653" s="62" t="s">
        <v>335</v>
      </c>
      <c r="C653" s="66" t="s">
        <v>222</v>
      </c>
      <c r="D653" s="66" t="s">
        <v>222</v>
      </c>
      <c r="E653" s="66" t="s">
        <v>402</v>
      </c>
      <c r="F653" s="67">
        <v>200</v>
      </c>
      <c r="G653" s="185">
        <f t="shared" si="56"/>
        <v>80</v>
      </c>
      <c r="H653" s="185">
        <f t="shared" si="56"/>
        <v>80</v>
      </c>
    </row>
    <row r="654" spans="1:12" ht="22.5" x14ac:dyDescent="0.2">
      <c r="A654" s="78" t="s">
        <v>135</v>
      </c>
      <c r="B654" s="62" t="s">
        <v>335</v>
      </c>
      <c r="C654" s="66" t="s">
        <v>222</v>
      </c>
      <c r="D654" s="66" t="s">
        <v>222</v>
      </c>
      <c r="E654" s="66" t="s">
        <v>402</v>
      </c>
      <c r="F654" s="67">
        <v>240</v>
      </c>
      <c r="G654" s="185">
        <f t="shared" si="56"/>
        <v>80</v>
      </c>
      <c r="H654" s="185">
        <f t="shared" si="56"/>
        <v>80</v>
      </c>
    </row>
    <row r="655" spans="1:12" x14ac:dyDescent="0.2">
      <c r="A655" s="106" t="s">
        <v>681</v>
      </c>
      <c r="B655" s="62" t="s">
        <v>335</v>
      </c>
      <c r="C655" s="66" t="s">
        <v>222</v>
      </c>
      <c r="D655" s="66" t="s">
        <v>222</v>
      </c>
      <c r="E655" s="66" t="s">
        <v>402</v>
      </c>
      <c r="F655" s="67">
        <v>244</v>
      </c>
      <c r="G655" s="185">
        <v>80</v>
      </c>
      <c r="H655" s="185">
        <v>80</v>
      </c>
    </row>
    <row r="656" spans="1:12" x14ac:dyDescent="0.2">
      <c r="A656" s="93" t="s">
        <v>237</v>
      </c>
      <c r="B656" s="89" t="s">
        <v>335</v>
      </c>
      <c r="C656" s="89" t="s">
        <v>222</v>
      </c>
      <c r="D656" s="89" t="s">
        <v>238</v>
      </c>
      <c r="E656" s="89" t="s">
        <v>164</v>
      </c>
      <c r="F656" s="91" t="s">
        <v>165</v>
      </c>
      <c r="G656" s="181">
        <f>G657</f>
        <v>402.5</v>
      </c>
      <c r="H656" s="181">
        <f>H657</f>
        <v>407.2</v>
      </c>
    </row>
    <row r="657" spans="1:11" s="87" customFormat="1" ht="22.5" customHeight="1" x14ac:dyDescent="0.2">
      <c r="A657" s="243" t="s">
        <v>517</v>
      </c>
      <c r="B657" s="90" t="s">
        <v>335</v>
      </c>
      <c r="C657" s="91" t="s">
        <v>222</v>
      </c>
      <c r="D657" s="91" t="s">
        <v>238</v>
      </c>
      <c r="E657" s="89" t="s">
        <v>395</v>
      </c>
      <c r="F657" s="92" t="s">
        <v>165</v>
      </c>
      <c r="G657" s="181">
        <f>G658+G663</f>
        <v>402.5</v>
      </c>
      <c r="H657" s="181">
        <f>H658+H663</f>
        <v>407.2</v>
      </c>
      <c r="I657" s="126"/>
      <c r="J657" s="126"/>
    </row>
    <row r="658" spans="1:11" s="72" customFormat="1" ht="33.75" x14ac:dyDescent="0.2">
      <c r="A658" s="78" t="s">
        <v>125</v>
      </c>
      <c r="B658" s="71" t="s">
        <v>335</v>
      </c>
      <c r="C658" s="67" t="s">
        <v>222</v>
      </c>
      <c r="D658" s="67" t="s">
        <v>238</v>
      </c>
      <c r="E658" s="66" t="s">
        <v>395</v>
      </c>
      <c r="F658" s="70">
        <v>100</v>
      </c>
      <c r="G658" s="184">
        <f>G659</f>
        <v>397.5</v>
      </c>
      <c r="H658" s="184">
        <f>H659</f>
        <v>397.5</v>
      </c>
      <c r="I658" s="119"/>
      <c r="J658" s="119"/>
    </row>
    <row r="659" spans="1:11" s="72" customFormat="1" x14ac:dyDescent="0.2">
      <c r="A659" s="78" t="s">
        <v>149</v>
      </c>
      <c r="B659" s="88" t="s">
        <v>335</v>
      </c>
      <c r="C659" s="67" t="s">
        <v>222</v>
      </c>
      <c r="D659" s="67" t="s">
        <v>238</v>
      </c>
      <c r="E659" s="66" t="s">
        <v>395</v>
      </c>
      <c r="F659" s="70">
        <v>120</v>
      </c>
      <c r="G659" s="184">
        <f>G660+G661+G662</f>
        <v>397.5</v>
      </c>
      <c r="H659" s="184">
        <f>H660+H661+H662</f>
        <v>397.5</v>
      </c>
      <c r="I659" s="119"/>
      <c r="J659" s="119"/>
    </row>
    <row r="660" spans="1:11" s="72" customFormat="1" x14ac:dyDescent="0.2">
      <c r="A660" s="105" t="s">
        <v>150</v>
      </c>
      <c r="B660" s="88" t="s">
        <v>335</v>
      </c>
      <c r="C660" s="67" t="s">
        <v>222</v>
      </c>
      <c r="D660" s="67" t="s">
        <v>238</v>
      </c>
      <c r="E660" s="66" t="s">
        <v>395</v>
      </c>
      <c r="F660" s="70">
        <v>121</v>
      </c>
      <c r="G660" s="184">
        <v>293.39999999999998</v>
      </c>
      <c r="H660" s="184">
        <v>293.39999999999998</v>
      </c>
      <c r="I660" s="119"/>
      <c r="J660" s="119"/>
    </row>
    <row r="661" spans="1:11" ht="22.5" x14ac:dyDescent="0.2">
      <c r="A661" s="68" t="s">
        <v>264</v>
      </c>
      <c r="B661" s="66" t="s">
        <v>335</v>
      </c>
      <c r="C661" s="67" t="s">
        <v>222</v>
      </c>
      <c r="D661" s="67" t="s">
        <v>238</v>
      </c>
      <c r="E661" s="66" t="s">
        <v>395</v>
      </c>
      <c r="F661" s="67">
        <v>122</v>
      </c>
      <c r="G661" s="185">
        <v>15.5</v>
      </c>
      <c r="H661" s="185">
        <v>15.5</v>
      </c>
    </row>
    <row r="662" spans="1:11" ht="33.75" x14ac:dyDescent="0.2">
      <c r="A662" s="105" t="s">
        <v>151</v>
      </c>
      <c r="B662" s="66" t="s">
        <v>335</v>
      </c>
      <c r="C662" s="67" t="s">
        <v>222</v>
      </c>
      <c r="D662" s="67" t="s">
        <v>238</v>
      </c>
      <c r="E662" s="66" t="s">
        <v>395</v>
      </c>
      <c r="F662" s="67">
        <v>129</v>
      </c>
      <c r="G662" s="185">
        <v>88.6</v>
      </c>
      <c r="H662" s="185">
        <v>88.6</v>
      </c>
    </row>
    <row r="663" spans="1:11" x14ac:dyDescent="0.2">
      <c r="A663" s="78" t="s">
        <v>507</v>
      </c>
      <c r="B663" s="62" t="s">
        <v>335</v>
      </c>
      <c r="C663" s="67" t="s">
        <v>222</v>
      </c>
      <c r="D663" s="67" t="s">
        <v>238</v>
      </c>
      <c r="E663" s="66" t="s">
        <v>395</v>
      </c>
      <c r="F663" s="67" t="s">
        <v>134</v>
      </c>
      <c r="G663" s="185">
        <f>G664</f>
        <v>5</v>
      </c>
      <c r="H663" s="185">
        <f>H664</f>
        <v>9.6999999999999993</v>
      </c>
    </row>
    <row r="664" spans="1:11" ht="22.5" x14ac:dyDescent="0.2">
      <c r="A664" s="78" t="s">
        <v>135</v>
      </c>
      <c r="B664" s="66" t="s">
        <v>335</v>
      </c>
      <c r="C664" s="67" t="s">
        <v>222</v>
      </c>
      <c r="D664" s="67" t="s">
        <v>238</v>
      </c>
      <c r="E664" s="66" t="s">
        <v>395</v>
      </c>
      <c r="F664" s="67" t="s">
        <v>136</v>
      </c>
      <c r="G664" s="185">
        <f>G666+G665</f>
        <v>5</v>
      </c>
      <c r="H664" s="185">
        <f>H666+H665</f>
        <v>9.6999999999999993</v>
      </c>
    </row>
    <row r="665" spans="1:11" ht="22.5" x14ac:dyDescent="0.2">
      <c r="A665" s="106" t="s">
        <v>152</v>
      </c>
      <c r="B665" s="66" t="s">
        <v>335</v>
      </c>
      <c r="C665" s="67" t="s">
        <v>222</v>
      </c>
      <c r="D665" s="67" t="s">
        <v>238</v>
      </c>
      <c r="E665" s="66" t="s">
        <v>395</v>
      </c>
      <c r="F665" s="67">
        <v>242</v>
      </c>
      <c r="G665" s="185">
        <v>0</v>
      </c>
      <c r="H665" s="185">
        <v>0</v>
      </c>
    </row>
    <row r="666" spans="1:11" x14ac:dyDescent="0.2">
      <c r="A666" s="106" t="s">
        <v>681</v>
      </c>
      <c r="B666" s="62" t="s">
        <v>335</v>
      </c>
      <c r="C666" s="67" t="s">
        <v>222</v>
      </c>
      <c r="D666" s="67" t="s">
        <v>238</v>
      </c>
      <c r="E666" s="66" t="s">
        <v>395</v>
      </c>
      <c r="F666" s="67" t="s">
        <v>138</v>
      </c>
      <c r="G666" s="185">
        <v>5</v>
      </c>
      <c r="H666" s="185">
        <v>9.6999999999999993</v>
      </c>
    </row>
    <row r="667" spans="1:11" x14ac:dyDescent="0.2">
      <c r="A667" s="93" t="s">
        <v>403</v>
      </c>
      <c r="B667" s="101" t="s">
        <v>335</v>
      </c>
      <c r="C667" s="92" t="s">
        <v>238</v>
      </c>
      <c r="D667" s="94" t="s">
        <v>163</v>
      </c>
      <c r="E667" s="94" t="s">
        <v>164</v>
      </c>
      <c r="F667" s="92" t="s">
        <v>165</v>
      </c>
      <c r="G667" s="181">
        <f t="shared" ref="G667:H673" si="57">G668</f>
        <v>300</v>
      </c>
      <c r="H667" s="181">
        <f t="shared" si="57"/>
        <v>300</v>
      </c>
      <c r="K667" s="144"/>
    </row>
    <row r="668" spans="1:11" x14ac:dyDescent="0.2">
      <c r="A668" s="93" t="s">
        <v>404</v>
      </c>
      <c r="B668" s="94" t="s">
        <v>335</v>
      </c>
      <c r="C668" s="92" t="s">
        <v>238</v>
      </c>
      <c r="D668" s="94" t="s">
        <v>238</v>
      </c>
      <c r="E668" s="94" t="s">
        <v>164</v>
      </c>
      <c r="F668" s="92" t="s">
        <v>165</v>
      </c>
      <c r="G668" s="181">
        <f t="shared" si="57"/>
        <v>300</v>
      </c>
      <c r="H668" s="181">
        <f t="shared" si="57"/>
        <v>300</v>
      </c>
    </row>
    <row r="669" spans="1:11" ht="31.5" x14ac:dyDescent="0.2">
      <c r="A669" s="109" t="s">
        <v>727</v>
      </c>
      <c r="B669" s="94" t="s">
        <v>335</v>
      </c>
      <c r="C669" s="92" t="s">
        <v>238</v>
      </c>
      <c r="D669" s="94" t="s">
        <v>238</v>
      </c>
      <c r="E669" s="94" t="s">
        <v>405</v>
      </c>
      <c r="F669" s="92"/>
      <c r="G669" s="181">
        <f t="shared" ref="G669:H671" si="58">G670</f>
        <v>300</v>
      </c>
      <c r="H669" s="181">
        <f t="shared" si="58"/>
        <v>300</v>
      </c>
    </row>
    <row r="670" spans="1:11" ht="33.75" x14ac:dyDescent="0.2">
      <c r="A670" s="78" t="s">
        <v>406</v>
      </c>
      <c r="B670" s="100" t="s">
        <v>335</v>
      </c>
      <c r="C670" s="79" t="s">
        <v>238</v>
      </c>
      <c r="D670" s="82" t="s">
        <v>238</v>
      </c>
      <c r="E670" s="82" t="s">
        <v>407</v>
      </c>
      <c r="F670" s="79" t="s">
        <v>165</v>
      </c>
      <c r="G670" s="183">
        <f t="shared" si="58"/>
        <v>300</v>
      </c>
      <c r="H670" s="183">
        <f t="shared" si="58"/>
        <v>300</v>
      </c>
    </row>
    <row r="671" spans="1:11" ht="33.75" x14ac:dyDescent="0.2">
      <c r="A671" s="95" t="s">
        <v>408</v>
      </c>
      <c r="B671" s="99" t="s">
        <v>335</v>
      </c>
      <c r="C671" s="97" t="s">
        <v>238</v>
      </c>
      <c r="D671" s="99" t="s">
        <v>238</v>
      </c>
      <c r="E671" s="99" t="s">
        <v>409</v>
      </c>
      <c r="F671" s="97"/>
      <c r="G671" s="182">
        <f t="shared" si="58"/>
        <v>300</v>
      </c>
      <c r="H671" s="182">
        <f t="shared" si="58"/>
        <v>300</v>
      </c>
    </row>
    <row r="672" spans="1:11" x14ac:dyDescent="0.2">
      <c r="A672" s="78" t="s">
        <v>507</v>
      </c>
      <c r="B672" s="82" t="s">
        <v>335</v>
      </c>
      <c r="C672" s="79" t="s">
        <v>238</v>
      </c>
      <c r="D672" s="82" t="s">
        <v>238</v>
      </c>
      <c r="E672" s="82" t="s">
        <v>409</v>
      </c>
      <c r="F672" s="79" t="s">
        <v>134</v>
      </c>
      <c r="G672" s="183">
        <f t="shared" si="57"/>
        <v>300</v>
      </c>
      <c r="H672" s="183">
        <f t="shared" si="57"/>
        <v>300</v>
      </c>
    </row>
    <row r="673" spans="1:12" ht="22.5" x14ac:dyDescent="0.2">
      <c r="A673" s="78" t="s">
        <v>135</v>
      </c>
      <c r="B673" s="100" t="s">
        <v>335</v>
      </c>
      <c r="C673" s="79" t="s">
        <v>238</v>
      </c>
      <c r="D673" s="82" t="s">
        <v>238</v>
      </c>
      <c r="E673" s="82" t="s">
        <v>409</v>
      </c>
      <c r="F673" s="79" t="s">
        <v>136</v>
      </c>
      <c r="G673" s="183">
        <f t="shared" si="57"/>
        <v>300</v>
      </c>
      <c r="H673" s="183">
        <f t="shared" si="57"/>
        <v>300</v>
      </c>
    </row>
    <row r="674" spans="1:12" x14ac:dyDescent="0.2">
      <c r="A674" s="106" t="s">
        <v>681</v>
      </c>
      <c r="B674" s="82" t="s">
        <v>335</v>
      </c>
      <c r="C674" s="79" t="s">
        <v>238</v>
      </c>
      <c r="D674" s="82" t="s">
        <v>238</v>
      </c>
      <c r="E674" s="82" t="s">
        <v>409</v>
      </c>
      <c r="F674" s="79" t="s">
        <v>138</v>
      </c>
      <c r="G674" s="194">
        <v>300</v>
      </c>
      <c r="H674" s="194">
        <v>300</v>
      </c>
    </row>
    <row r="675" spans="1:12" x14ac:dyDescent="0.2">
      <c r="A675" s="93" t="s">
        <v>166</v>
      </c>
      <c r="B675" s="94" t="s">
        <v>335</v>
      </c>
      <c r="C675" s="92">
        <v>10</v>
      </c>
      <c r="D675" s="94"/>
      <c r="E675" s="94"/>
      <c r="F675" s="92"/>
      <c r="G675" s="193">
        <f>G676</f>
        <v>1100</v>
      </c>
      <c r="H675" s="193">
        <f>H676</f>
        <v>1108</v>
      </c>
      <c r="K675" s="144"/>
    </row>
    <row r="676" spans="1:12" x14ac:dyDescent="0.2">
      <c r="A676" s="93" t="s">
        <v>410</v>
      </c>
      <c r="B676" s="94" t="s">
        <v>335</v>
      </c>
      <c r="C676" s="92">
        <v>10</v>
      </c>
      <c r="D676" s="94" t="s">
        <v>169</v>
      </c>
      <c r="E676" s="94"/>
      <c r="F676" s="92"/>
      <c r="G676" s="193">
        <f>G677+G713</f>
        <v>1100</v>
      </c>
      <c r="H676" s="193">
        <f>H677+H713</f>
        <v>1108</v>
      </c>
    </row>
    <row r="677" spans="1:12" s="85" customFormat="1" ht="21.75" customHeight="1" x14ac:dyDescent="0.2">
      <c r="A677" s="93" t="s">
        <v>728</v>
      </c>
      <c r="B677" s="94" t="s">
        <v>335</v>
      </c>
      <c r="C677" s="92">
        <v>10</v>
      </c>
      <c r="D677" s="94" t="s">
        <v>169</v>
      </c>
      <c r="E677" s="94" t="s">
        <v>421</v>
      </c>
      <c r="F677" s="92"/>
      <c r="G677" s="181">
        <f>+G682+G685+G689+G693+G697+G701+G705+G709+G678</f>
        <v>300</v>
      </c>
      <c r="H677" s="181">
        <f>+H682+H685+H689+H693+H697+H701+H705+H709+H678</f>
        <v>308</v>
      </c>
      <c r="K677" s="52"/>
      <c r="L677" s="52"/>
    </row>
    <row r="678" spans="1:12" s="85" customFormat="1" ht="22.5" x14ac:dyDescent="0.2">
      <c r="A678" s="325" t="s">
        <v>807</v>
      </c>
      <c r="B678" s="99" t="s">
        <v>335</v>
      </c>
      <c r="C678" s="97">
        <v>10</v>
      </c>
      <c r="D678" s="99" t="s">
        <v>169</v>
      </c>
      <c r="E678" s="82" t="s">
        <v>806</v>
      </c>
      <c r="F678" s="97"/>
      <c r="G678" s="182">
        <f t="shared" ref="G678:H680" si="59">G679</f>
        <v>1.5</v>
      </c>
      <c r="H678" s="182">
        <f t="shared" si="59"/>
        <v>2.5</v>
      </c>
      <c r="K678" s="52"/>
      <c r="L678" s="52"/>
    </row>
    <row r="679" spans="1:12" s="85" customFormat="1" x14ac:dyDescent="0.2">
      <c r="A679" s="78" t="s">
        <v>507</v>
      </c>
      <c r="B679" s="82" t="s">
        <v>335</v>
      </c>
      <c r="C679" s="79">
        <v>10</v>
      </c>
      <c r="D679" s="82" t="s">
        <v>169</v>
      </c>
      <c r="E679" s="82" t="s">
        <v>806</v>
      </c>
      <c r="F679" s="79" t="s">
        <v>134</v>
      </c>
      <c r="G679" s="183">
        <f t="shared" si="59"/>
        <v>1.5</v>
      </c>
      <c r="H679" s="183">
        <f t="shared" si="59"/>
        <v>2.5</v>
      </c>
      <c r="K679" s="52"/>
      <c r="L679" s="52"/>
    </row>
    <row r="680" spans="1:12" s="85" customFormat="1" ht="22.5" x14ac:dyDescent="0.2">
      <c r="A680" s="78" t="s">
        <v>135</v>
      </c>
      <c r="B680" s="100" t="s">
        <v>335</v>
      </c>
      <c r="C680" s="79">
        <v>10</v>
      </c>
      <c r="D680" s="82" t="s">
        <v>169</v>
      </c>
      <c r="E680" s="82" t="s">
        <v>806</v>
      </c>
      <c r="F680" s="79" t="s">
        <v>136</v>
      </c>
      <c r="G680" s="183">
        <f t="shared" si="59"/>
        <v>1.5</v>
      </c>
      <c r="H680" s="183">
        <f t="shared" si="59"/>
        <v>2.5</v>
      </c>
      <c r="K680" s="52"/>
      <c r="L680" s="52"/>
    </row>
    <row r="681" spans="1:12" s="85" customFormat="1" x14ac:dyDescent="0.2">
      <c r="A681" s="106" t="s">
        <v>681</v>
      </c>
      <c r="B681" s="82" t="s">
        <v>335</v>
      </c>
      <c r="C681" s="79">
        <v>10</v>
      </c>
      <c r="D681" s="82" t="s">
        <v>169</v>
      </c>
      <c r="E681" s="82" t="s">
        <v>806</v>
      </c>
      <c r="F681" s="79" t="s">
        <v>138</v>
      </c>
      <c r="G681" s="194">
        <v>1.5</v>
      </c>
      <c r="H681" s="194">
        <v>2.5</v>
      </c>
      <c r="K681" s="52"/>
      <c r="L681" s="52"/>
    </row>
    <row r="682" spans="1:12" s="85" customFormat="1" ht="22.5" x14ac:dyDescent="0.2">
      <c r="A682" s="319" t="s">
        <v>808</v>
      </c>
      <c r="B682" s="82" t="s">
        <v>335</v>
      </c>
      <c r="C682" s="79">
        <v>10</v>
      </c>
      <c r="D682" s="82" t="s">
        <v>169</v>
      </c>
      <c r="E682" s="82" t="s">
        <v>809</v>
      </c>
      <c r="F682" s="79"/>
      <c r="G682" s="194">
        <f>G683</f>
        <v>30</v>
      </c>
      <c r="H682" s="194">
        <f>H683</f>
        <v>31</v>
      </c>
      <c r="K682" s="52"/>
      <c r="L682" s="52"/>
    </row>
    <row r="683" spans="1:12" s="85" customFormat="1" x14ac:dyDescent="0.2">
      <c r="A683" s="73" t="s">
        <v>177</v>
      </c>
      <c r="B683" s="82" t="s">
        <v>335</v>
      </c>
      <c r="C683" s="79">
        <v>10</v>
      </c>
      <c r="D683" s="82" t="s">
        <v>169</v>
      </c>
      <c r="E683" s="82" t="s">
        <v>809</v>
      </c>
      <c r="F683" s="79">
        <v>300</v>
      </c>
      <c r="G683" s="194">
        <f>G684</f>
        <v>30</v>
      </c>
      <c r="H683" s="194">
        <f>H684</f>
        <v>31</v>
      </c>
      <c r="K683" s="52"/>
      <c r="L683" s="52"/>
    </row>
    <row r="684" spans="1:12" s="85" customFormat="1" ht="18.75" customHeight="1" x14ac:dyDescent="0.2">
      <c r="A684" s="78" t="s">
        <v>764</v>
      </c>
      <c r="B684" s="82" t="s">
        <v>335</v>
      </c>
      <c r="C684" s="79">
        <v>10</v>
      </c>
      <c r="D684" s="82" t="s">
        <v>169</v>
      </c>
      <c r="E684" s="82" t="s">
        <v>809</v>
      </c>
      <c r="F684" s="79">
        <v>360</v>
      </c>
      <c r="G684" s="194">
        <v>30</v>
      </c>
      <c r="H684" s="194">
        <v>31</v>
      </c>
      <c r="K684" s="52"/>
      <c r="L684" s="52"/>
    </row>
    <row r="685" spans="1:12" s="85" customFormat="1" ht="22.5" x14ac:dyDescent="0.2">
      <c r="A685" s="325" t="s">
        <v>810</v>
      </c>
      <c r="B685" s="99" t="s">
        <v>335</v>
      </c>
      <c r="C685" s="97">
        <v>10</v>
      </c>
      <c r="D685" s="99" t="s">
        <v>169</v>
      </c>
      <c r="E685" s="82" t="s">
        <v>422</v>
      </c>
      <c r="F685" s="97"/>
      <c r="G685" s="182">
        <f t="shared" ref="G685:H687" si="60">G686</f>
        <v>60</v>
      </c>
      <c r="H685" s="182">
        <f t="shared" si="60"/>
        <v>61</v>
      </c>
      <c r="K685" s="52"/>
      <c r="L685" s="52"/>
    </row>
    <row r="686" spans="1:12" s="85" customFormat="1" x14ac:dyDescent="0.2">
      <c r="A686" s="78" t="s">
        <v>507</v>
      </c>
      <c r="B686" s="82" t="s">
        <v>335</v>
      </c>
      <c r="C686" s="79">
        <v>10</v>
      </c>
      <c r="D686" s="82" t="s">
        <v>169</v>
      </c>
      <c r="E686" s="82" t="s">
        <v>422</v>
      </c>
      <c r="F686" s="79" t="s">
        <v>134</v>
      </c>
      <c r="G686" s="183">
        <f t="shared" si="60"/>
        <v>60</v>
      </c>
      <c r="H686" s="183">
        <f t="shared" si="60"/>
        <v>61</v>
      </c>
      <c r="K686" s="52"/>
      <c r="L686" s="52"/>
    </row>
    <row r="687" spans="1:12" s="85" customFormat="1" ht="22.5" x14ac:dyDescent="0.2">
      <c r="A687" s="78" t="s">
        <v>135</v>
      </c>
      <c r="B687" s="100" t="s">
        <v>335</v>
      </c>
      <c r="C687" s="79">
        <v>10</v>
      </c>
      <c r="D687" s="82" t="s">
        <v>169</v>
      </c>
      <c r="E687" s="82" t="s">
        <v>422</v>
      </c>
      <c r="F687" s="79" t="s">
        <v>136</v>
      </c>
      <c r="G687" s="183">
        <f t="shared" si="60"/>
        <v>60</v>
      </c>
      <c r="H687" s="183">
        <f t="shared" si="60"/>
        <v>61</v>
      </c>
      <c r="K687" s="52"/>
      <c r="L687" s="52"/>
    </row>
    <row r="688" spans="1:12" s="85" customFormat="1" x14ac:dyDescent="0.2">
      <c r="A688" s="106" t="s">
        <v>681</v>
      </c>
      <c r="B688" s="82" t="s">
        <v>335</v>
      </c>
      <c r="C688" s="79">
        <v>10</v>
      </c>
      <c r="D688" s="82" t="s">
        <v>169</v>
      </c>
      <c r="E688" s="82" t="s">
        <v>422</v>
      </c>
      <c r="F688" s="79" t="s">
        <v>138</v>
      </c>
      <c r="G688" s="194">
        <v>60</v>
      </c>
      <c r="H688" s="194">
        <v>61</v>
      </c>
      <c r="K688" s="52"/>
      <c r="L688" s="52"/>
    </row>
    <row r="689" spans="1:12" s="85" customFormat="1" x14ac:dyDescent="0.2">
      <c r="A689" s="325" t="s">
        <v>812</v>
      </c>
      <c r="B689" s="99" t="s">
        <v>335</v>
      </c>
      <c r="C689" s="97">
        <v>10</v>
      </c>
      <c r="D689" s="99" t="s">
        <v>169</v>
      </c>
      <c r="E689" s="82" t="s">
        <v>811</v>
      </c>
      <c r="F689" s="97"/>
      <c r="G689" s="182">
        <f t="shared" ref="G689:H691" si="61">G690</f>
        <v>4</v>
      </c>
      <c r="H689" s="182">
        <f t="shared" si="61"/>
        <v>5</v>
      </c>
      <c r="K689" s="52"/>
      <c r="L689" s="52"/>
    </row>
    <row r="690" spans="1:12" s="85" customFormat="1" x14ac:dyDescent="0.2">
      <c r="A690" s="78" t="s">
        <v>507</v>
      </c>
      <c r="B690" s="82" t="s">
        <v>335</v>
      </c>
      <c r="C690" s="79">
        <v>10</v>
      </c>
      <c r="D690" s="82" t="s">
        <v>169</v>
      </c>
      <c r="E690" s="82" t="s">
        <v>811</v>
      </c>
      <c r="F690" s="79" t="s">
        <v>134</v>
      </c>
      <c r="G690" s="183">
        <f t="shared" si="61"/>
        <v>4</v>
      </c>
      <c r="H690" s="183">
        <f t="shared" si="61"/>
        <v>5</v>
      </c>
      <c r="K690" s="52"/>
      <c r="L690" s="52"/>
    </row>
    <row r="691" spans="1:12" s="85" customFormat="1" ht="22.5" x14ac:dyDescent="0.2">
      <c r="A691" s="78" t="s">
        <v>135</v>
      </c>
      <c r="B691" s="100" t="s">
        <v>335</v>
      </c>
      <c r="C691" s="79">
        <v>10</v>
      </c>
      <c r="D691" s="82" t="s">
        <v>169</v>
      </c>
      <c r="E691" s="82" t="s">
        <v>811</v>
      </c>
      <c r="F691" s="79" t="s">
        <v>136</v>
      </c>
      <c r="G691" s="183">
        <f t="shared" si="61"/>
        <v>4</v>
      </c>
      <c r="H691" s="183">
        <f t="shared" si="61"/>
        <v>5</v>
      </c>
      <c r="K691" s="52"/>
      <c r="L691" s="52"/>
    </row>
    <row r="692" spans="1:12" s="85" customFormat="1" x14ac:dyDescent="0.2">
      <c r="A692" s="106" t="s">
        <v>681</v>
      </c>
      <c r="B692" s="82" t="s">
        <v>335</v>
      </c>
      <c r="C692" s="79">
        <v>10</v>
      </c>
      <c r="D692" s="82" t="s">
        <v>169</v>
      </c>
      <c r="E692" s="82" t="s">
        <v>811</v>
      </c>
      <c r="F692" s="79" t="s">
        <v>138</v>
      </c>
      <c r="G692" s="194">
        <v>4</v>
      </c>
      <c r="H692" s="194">
        <v>5</v>
      </c>
      <c r="K692" s="52"/>
      <c r="L692" s="52"/>
    </row>
    <row r="693" spans="1:12" s="85" customFormat="1" ht="22.5" x14ac:dyDescent="0.2">
      <c r="A693" s="325" t="s">
        <v>814</v>
      </c>
      <c r="B693" s="99" t="s">
        <v>335</v>
      </c>
      <c r="C693" s="97">
        <v>10</v>
      </c>
      <c r="D693" s="99" t="s">
        <v>169</v>
      </c>
      <c r="E693" s="82" t="s">
        <v>813</v>
      </c>
      <c r="F693" s="97"/>
      <c r="G693" s="182">
        <f t="shared" ref="G693:H695" si="62">G694</f>
        <v>32</v>
      </c>
      <c r="H693" s="182">
        <f t="shared" si="62"/>
        <v>33</v>
      </c>
      <c r="K693" s="52"/>
      <c r="L693" s="52"/>
    </row>
    <row r="694" spans="1:12" s="85" customFormat="1" x14ac:dyDescent="0.2">
      <c r="A694" s="78" t="s">
        <v>507</v>
      </c>
      <c r="B694" s="82" t="s">
        <v>335</v>
      </c>
      <c r="C694" s="79">
        <v>10</v>
      </c>
      <c r="D694" s="82" t="s">
        <v>169</v>
      </c>
      <c r="E694" s="82" t="s">
        <v>813</v>
      </c>
      <c r="F694" s="79" t="s">
        <v>134</v>
      </c>
      <c r="G694" s="183">
        <f t="shared" si="62"/>
        <v>32</v>
      </c>
      <c r="H694" s="183">
        <f t="shared" si="62"/>
        <v>33</v>
      </c>
      <c r="K694" s="52"/>
      <c r="L694" s="52"/>
    </row>
    <row r="695" spans="1:12" s="85" customFormat="1" ht="22.5" x14ac:dyDescent="0.2">
      <c r="A695" s="78" t="s">
        <v>135</v>
      </c>
      <c r="B695" s="100" t="s">
        <v>335</v>
      </c>
      <c r="C695" s="79">
        <v>10</v>
      </c>
      <c r="D695" s="82" t="s">
        <v>169</v>
      </c>
      <c r="E695" s="82" t="s">
        <v>813</v>
      </c>
      <c r="F695" s="79" t="s">
        <v>136</v>
      </c>
      <c r="G695" s="183">
        <f t="shared" si="62"/>
        <v>32</v>
      </c>
      <c r="H695" s="183">
        <f t="shared" si="62"/>
        <v>33</v>
      </c>
      <c r="K695" s="52"/>
      <c r="L695" s="52"/>
    </row>
    <row r="696" spans="1:12" s="85" customFormat="1" x14ac:dyDescent="0.2">
      <c r="A696" s="106" t="s">
        <v>681</v>
      </c>
      <c r="B696" s="82" t="s">
        <v>335</v>
      </c>
      <c r="C696" s="79">
        <v>10</v>
      </c>
      <c r="D696" s="82" t="s">
        <v>169</v>
      </c>
      <c r="E696" s="82" t="s">
        <v>813</v>
      </c>
      <c r="F696" s="79" t="s">
        <v>138</v>
      </c>
      <c r="G696" s="194">
        <v>32</v>
      </c>
      <c r="H696" s="194">
        <v>33</v>
      </c>
      <c r="K696" s="52"/>
      <c r="L696" s="52"/>
    </row>
    <row r="697" spans="1:12" s="85" customFormat="1" x14ac:dyDescent="0.2">
      <c r="A697" s="325" t="s">
        <v>822</v>
      </c>
      <c r="B697" s="99" t="s">
        <v>335</v>
      </c>
      <c r="C697" s="97">
        <v>10</v>
      </c>
      <c r="D697" s="99" t="s">
        <v>169</v>
      </c>
      <c r="E697" s="82" t="s">
        <v>815</v>
      </c>
      <c r="F697" s="97"/>
      <c r="G697" s="182">
        <f t="shared" ref="G697:H699" si="63">G698</f>
        <v>44.5</v>
      </c>
      <c r="H697" s="182">
        <f t="shared" si="63"/>
        <v>44.5</v>
      </c>
      <c r="K697" s="52"/>
      <c r="L697" s="52"/>
    </row>
    <row r="698" spans="1:12" s="85" customFormat="1" x14ac:dyDescent="0.2">
      <c r="A698" s="78" t="s">
        <v>507</v>
      </c>
      <c r="B698" s="82" t="s">
        <v>335</v>
      </c>
      <c r="C698" s="79">
        <v>10</v>
      </c>
      <c r="D698" s="82" t="s">
        <v>169</v>
      </c>
      <c r="E698" s="82" t="s">
        <v>815</v>
      </c>
      <c r="F698" s="79" t="s">
        <v>134</v>
      </c>
      <c r="G698" s="183">
        <f t="shared" si="63"/>
        <v>44.5</v>
      </c>
      <c r="H698" s="183">
        <f t="shared" si="63"/>
        <v>44.5</v>
      </c>
      <c r="K698" s="52"/>
      <c r="L698" s="52"/>
    </row>
    <row r="699" spans="1:12" s="85" customFormat="1" ht="22.5" x14ac:dyDescent="0.2">
      <c r="A699" s="78" t="s">
        <v>135</v>
      </c>
      <c r="B699" s="100" t="s">
        <v>335</v>
      </c>
      <c r="C699" s="79">
        <v>10</v>
      </c>
      <c r="D699" s="82" t="s">
        <v>169</v>
      </c>
      <c r="E699" s="82" t="s">
        <v>815</v>
      </c>
      <c r="F699" s="79" t="s">
        <v>136</v>
      </c>
      <c r="G699" s="183">
        <f t="shared" si="63"/>
        <v>44.5</v>
      </c>
      <c r="H699" s="183">
        <f t="shared" si="63"/>
        <v>44.5</v>
      </c>
      <c r="K699" s="52"/>
      <c r="L699" s="52"/>
    </row>
    <row r="700" spans="1:12" s="85" customFormat="1" x14ac:dyDescent="0.2">
      <c r="A700" s="106" t="s">
        <v>681</v>
      </c>
      <c r="B700" s="82" t="s">
        <v>335</v>
      </c>
      <c r="C700" s="79">
        <v>10</v>
      </c>
      <c r="D700" s="82" t="s">
        <v>169</v>
      </c>
      <c r="E700" s="82" t="s">
        <v>815</v>
      </c>
      <c r="F700" s="79" t="s">
        <v>138</v>
      </c>
      <c r="G700" s="194">
        <f>84.5-40</f>
        <v>44.5</v>
      </c>
      <c r="H700" s="194">
        <f>84.5-40</f>
        <v>44.5</v>
      </c>
      <c r="K700" s="52"/>
      <c r="L700" s="52"/>
    </row>
    <row r="701" spans="1:12" s="85" customFormat="1" ht="22.5" x14ac:dyDescent="0.2">
      <c r="A701" s="325" t="s">
        <v>817</v>
      </c>
      <c r="B701" s="99" t="s">
        <v>335</v>
      </c>
      <c r="C701" s="97">
        <v>10</v>
      </c>
      <c r="D701" s="99" t="s">
        <v>169</v>
      </c>
      <c r="E701" s="82" t="s">
        <v>816</v>
      </c>
      <c r="F701" s="97"/>
      <c r="G701" s="182">
        <f t="shared" ref="G701:H703" si="64">G702</f>
        <v>78</v>
      </c>
      <c r="H701" s="182">
        <f t="shared" si="64"/>
        <v>79</v>
      </c>
      <c r="K701" s="52"/>
      <c r="L701" s="52"/>
    </row>
    <row r="702" spans="1:12" s="85" customFormat="1" x14ac:dyDescent="0.2">
      <c r="A702" s="78" t="s">
        <v>507</v>
      </c>
      <c r="B702" s="82" t="s">
        <v>335</v>
      </c>
      <c r="C702" s="79">
        <v>10</v>
      </c>
      <c r="D702" s="82" t="s">
        <v>169</v>
      </c>
      <c r="E702" s="82" t="s">
        <v>816</v>
      </c>
      <c r="F702" s="79" t="s">
        <v>134</v>
      </c>
      <c r="G702" s="183">
        <f t="shared" si="64"/>
        <v>78</v>
      </c>
      <c r="H702" s="183">
        <f t="shared" si="64"/>
        <v>79</v>
      </c>
      <c r="K702" s="52"/>
      <c r="L702" s="52"/>
    </row>
    <row r="703" spans="1:12" s="85" customFormat="1" ht="22.5" x14ac:dyDescent="0.2">
      <c r="A703" s="78" t="s">
        <v>135</v>
      </c>
      <c r="B703" s="100" t="s">
        <v>335</v>
      </c>
      <c r="C703" s="79">
        <v>10</v>
      </c>
      <c r="D703" s="82" t="s">
        <v>169</v>
      </c>
      <c r="E703" s="82" t="s">
        <v>816</v>
      </c>
      <c r="F703" s="79" t="s">
        <v>136</v>
      </c>
      <c r="G703" s="183">
        <f t="shared" si="64"/>
        <v>78</v>
      </c>
      <c r="H703" s="183">
        <f t="shared" si="64"/>
        <v>79</v>
      </c>
      <c r="K703" s="52"/>
      <c r="L703" s="52"/>
    </row>
    <row r="704" spans="1:12" s="85" customFormat="1" x14ac:dyDescent="0.2">
      <c r="A704" s="106" t="s">
        <v>681</v>
      </c>
      <c r="B704" s="82" t="s">
        <v>335</v>
      </c>
      <c r="C704" s="79">
        <v>10</v>
      </c>
      <c r="D704" s="82" t="s">
        <v>169</v>
      </c>
      <c r="E704" s="82" t="s">
        <v>816</v>
      </c>
      <c r="F704" s="79" t="s">
        <v>138</v>
      </c>
      <c r="G704" s="194">
        <v>78</v>
      </c>
      <c r="H704" s="194">
        <v>79</v>
      </c>
      <c r="K704" s="52"/>
      <c r="L704" s="52"/>
    </row>
    <row r="705" spans="1:12" s="85" customFormat="1" ht="22.5" x14ac:dyDescent="0.2">
      <c r="A705" s="325" t="s">
        <v>818</v>
      </c>
      <c r="B705" s="99" t="s">
        <v>335</v>
      </c>
      <c r="C705" s="97">
        <v>10</v>
      </c>
      <c r="D705" s="99" t="s">
        <v>169</v>
      </c>
      <c r="E705" s="82" t="s">
        <v>819</v>
      </c>
      <c r="F705" s="97"/>
      <c r="G705" s="182">
        <f t="shared" ref="G705:H707" si="65">G706</f>
        <v>20</v>
      </c>
      <c r="H705" s="182">
        <f t="shared" si="65"/>
        <v>21</v>
      </c>
      <c r="K705" s="52"/>
      <c r="L705" s="52"/>
    </row>
    <row r="706" spans="1:12" s="85" customFormat="1" x14ac:dyDescent="0.2">
      <c r="A706" s="78" t="s">
        <v>507</v>
      </c>
      <c r="B706" s="82" t="s">
        <v>335</v>
      </c>
      <c r="C706" s="79">
        <v>10</v>
      </c>
      <c r="D706" s="82" t="s">
        <v>169</v>
      </c>
      <c r="E706" s="82" t="s">
        <v>819</v>
      </c>
      <c r="F706" s="79" t="s">
        <v>134</v>
      </c>
      <c r="G706" s="183">
        <f t="shared" si="65"/>
        <v>20</v>
      </c>
      <c r="H706" s="183">
        <f t="shared" si="65"/>
        <v>21</v>
      </c>
      <c r="K706" s="52"/>
      <c r="L706" s="52"/>
    </row>
    <row r="707" spans="1:12" s="85" customFormat="1" ht="22.5" x14ac:dyDescent="0.2">
      <c r="A707" s="78" t="s">
        <v>135</v>
      </c>
      <c r="B707" s="100" t="s">
        <v>335</v>
      </c>
      <c r="C707" s="79">
        <v>10</v>
      </c>
      <c r="D707" s="82" t="s">
        <v>169</v>
      </c>
      <c r="E707" s="82" t="s">
        <v>819</v>
      </c>
      <c r="F707" s="79" t="s">
        <v>136</v>
      </c>
      <c r="G707" s="183">
        <f t="shared" si="65"/>
        <v>20</v>
      </c>
      <c r="H707" s="183">
        <f t="shared" si="65"/>
        <v>21</v>
      </c>
      <c r="K707" s="52"/>
      <c r="L707" s="52"/>
    </row>
    <row r="708" spans="1:12" s="85" customFormat="1" x14ac:dyDescent="0.2">
      <c r="A708" s="106" t="s">
        <v>681</v>
      </c>
      <c r="B708" s="82" t="s">
        <v>335</v>
      </c>
      <c r="C708" s="79">
        <v>10</v>
      </c>
      <c r="D708" s="82" t="s">
        <v>169</v>
      </c>
      <c r="E708" s="82" t="s">
        <v>819</v>
      </c>
      <c r="F708" s="79" t="s">
        <v>138</v>
      </c>
      <c r="G708" s="194">
        <v>20</v>
      </c>
      <c r="H708" s="194">
        <v>21</v>
      </c>
      <c r="K708" s="52"/>
      <c r="L708" s="52"/>
    </row>
    <row r="709" spans="1:12" x14ac:dyDescent="0.2">
      <c r="A709" s="325" t="s">
        <v>821</v>
      </c>
      <c r="B709" s="99" t="s">
        <v>335</v>
      </c>
      <c r="C709" s="97">
        <v>10</v>
      </c>
      <c r="D709" s="99" t="s">
        <v>169</v>
      </c>
      <c r="E709" s="82" t="s">
        <v>820</v>
      </c>
      <c r="F709" s="97"/>
      <c r="G709" s="182">
        <f t="shared" ref="G709:H711" si="66">G710</f>
        <v>30</v>
      </c>
      <c r="H709" s="182">
        <f t="shared" si="66"/>
        <v>31</v>
      </c>
    </row>
    <row r="710" spans="1:12" x14ac:dyDescent="0.2">
      <c r="A710" s="78" t="s">
        <v>507</v>
      </c>
      <c r="B710" s="82" t="s">
        <v>335</v>
      </c>
      <c r="C710" s="79">
        <v>10</v>
      </c>
      <c r="D710" s="82" t="s">
        <v>169</v>
      </c>
      <c r="E710" s="82" t="s">
        <v>820</v>
      </c>
      <c r="F710" s="79" t="s">
        <v>134</v>
      </c>
      <c r="G710" s="183">
        <f t="shared" si="66"/>
        <v>30</v>
      </c>
      <c r="H710" s="183">
        <f t="shared" si="66"/>
        <v>31</v>
      </c>
    </row>
    <row r="711" spans="1:12" ht="22.5" x14ac:dyDescent="0.2">
      <c r="A711" s="78" t="s">
        <v>135</v>
      </c>
      <c r="B711" s="100" t="s">
        <v>335</v>
      </c>
      <c r="C711" s="79">
        <v>10</v>
      </c>
      <c r="D711" s="82" t="s">
        <v>169</v>
      </c>
      <c r="E711" s="82" t="s">
        <v>820</v>
      </c>
      <c r="F711" s="79" t="s">
        <v>136</v>
      </c>
      <c r="G711" s="183">
        <f t="shared" si="66"/>
        <v>30</v>
      </c>
      <c r="H711" s="183">
        <f t="shared" si="66"/>
        <v>31</v>
      </c>
    </row>
    <row r="712" spans="1:12" x14ac:dyDescent="0.2">
      <c r="A712" s="106" t="s">
        <v>681</v>
      </c>
      <c r="B712" s="82" t="s">
        <v>335</v>
      </c>
      <c r="C712" s="79">
        <v>10</v>
      </c>
      <c r="D712" s="82" t="s">
        <v>169</v>
      </c>
      <c r="E712" s="82" t="s">
        <v>820</v>
      </c>
      <c r="F712" s="79" t="s">
        <v>138</v>
      </c>
      <c r="G712" s="194">
        <v>30</v>
      </c>
      <c r="H712" s="194">
        <v>31</v>
      </c>
    </row>
    <row r="713" spans="1:12" ht="21" x14ac:dyDescent="0.2">
      <c r="A713" s="107" t="s">
        <v>908</v>
      </c>
      <c r="B713" s="94" t="s">
        <v>335</v>
      </c>
      <c r="C713" s="92">
        <v>10</v>
      </c>
      <c r="D713" s="94" t="s">
        <v>169</v>
      </c>
      <c r="E713" s="94" t="s">
        <v>411</v>
      </c>
      <c r="F713" s="92"/>
      <c r="G713" s="193">
        <f t="shared" ref="G713:H716" si="67">G714</f>
        <v>800</v>
      </c>
      <c r="H713" s="193">
        <f t="shared" si="67"/>
        <v>800</v>
      </c>
    </row>
    <row r="714" spans="1:12" x14ac:dyDescent="0.2">
      <c r="A714" s="108" t="s">
        <v>799</v>
      </c>
      <c r="B714" s="82" t="s">
        <v>335</v>
      </c>
      <c r="C714" s="79">
        <v>10</v>
      </c>
      <c r="D714" s="82" t="s">
        <v>169</v>
      </c>
      <c r="E714" s="82" t="s">
        <v>798</v>
      </c>
      <c r="F714" s="97"/>
      <c r="G714" s="195">
        <f t="shared" si="67"/>
        <v>800</v>
      </c>
      <c r="H714" s="195">
        <f t="shared" si="67"/>
        <v>800</v>
      </c>
    </row>
    <row r="715" spans="1:12" x14ac:dyDescent="0.2">
      <c r="A715" s="73" t="s">
        <v>177</v>
      </c>
      <c r="B715" s="82" t="s">
        <v>335</v>
      </c>
      <c r="C715" s="79">
        <v>10</v>
      </c>
      <c r="D715" s="82" t="s">
        <v>169</v>
      </c>
      <c r="E715" s="82" t="s">
        <v>798</v>
      </c>
      <c r="F715" s="79">
        <v>300</v>
      </c>
      <c r="G715" s="194">
        <f t="shared" si="67"/>
        <v>800</v>
      </c>
      <c r="H715" s="194">
        <f t="shared" si="67"/>
        <v>800</v>
      </c>
    </row>
    <row r="716" spans="1:12" ht="33.75" x14ac:dyDescent="0.2">
      <c r="A716" s="78" t="s">
        <v>474</v>
      </c>
      <c r="B716" s="82" t="s">
        <v>335</v>
      </c>
      <c r="C716" s="79">
        <v>10</v>
      </c>
      <c r="D716" s="82" t="s">
        <v>169</v>
      </c>
      <c r="E716" s="82" t="s">
        <v>798</v>
      </c>
      <c r="F716" s="79">
        <v>320</v>
      </c>
      <c r="G716" s="194">
        <f t="shared" si="67"/>
        <v>800</v>
      </c>
      <c r="H716" s="194">
        <f t="shared" si="67"/>
        <v>800</v>
      </c>
    </row>
    <row r="717" spans="1:12" x14ac:dyDescent="0.2">
      <c r="A717" s="78" t="s">
        <v>412</v>
      </c>
      <c r="B717" s="82" t="s">
        <v>335</v>
      </c>
      <c r="C717" s="79">
        <v>10</v>
      </c>
      <c r="D717" s="82" t="s">
        <v>169</v>
      </c>
      <c r="E717" s="82" t="s">
        <v>798</v>
      </c>
      <c r="F717" s="79">
        <v>322</v>
      </c>
      <c r="G717" s="194">
        <v>800</v>
      </c>
      <c r="H717" s="194">
        <v>800</v>
      </c>
    </row>
    <row r="718" spans="1:12" x14ac:dyDescent="0.2">
      <c r="A718" s="93" t="s">
        <v>413</v>
      </c>
      <c r="B718" s="94" t="s">
        <v>335</v>
      </c>
      <c r="C718" s="92" t="s">
        <v>414</v>
      </c>
      <c r="D718" s="94" t="s">
        <v>163</v>
      </c>
      <c r="E718" s="94" t="s">
        <v>164</v>
      </c>
      <c r="F718" s="92" t="s">
        <v>165</v>
      </c>
      <c r="G718" s="193">
        <f>G719</f>
        <v>280</v>
      </c>
      <c r="H718" s="193">
        <f>H719</f>
        <v>281</v>
      </c>
      <c r="K718" s="144"/>
    </row>
    <row r="719" spans="1:12" x14ac:dyDescent="0.2">
      <c r="A719" s="93" t="s">
        <v>415</v>
      </c>
      <c r="B719" s="101" t="s">
        <v>335</v>
      </c>
      <c r="C719" s="92" t="s">
        <v>414</v>
      </c>
      <c r="D719" s="94" t="s">
        <v>258</v>
      </c>
      <c r="E719" s="94" t="s">
        <v>164</v>
      </c>
      <c r="F719" s="92" t="s">
        <v>165</v>
      </c>
      <c r="G719" s="193">
        <f>G720+G733</f>
        <v>280</v>
      </c>
      <c r="H719" s="193">
        <f>H720+H733</f>
        <v>281</v>
      </c>
    </row>
    <row r="720" spans="1:12" ht="31.5" x14ac:dyDescent="0.2">
      <c r="A720" s="93" t="s">
        <v>729</v>
      </c>
      <c r="B720" s="94" t="s">
        <v>335</v>
      </c>
      <c r="C720" s="92" t="s">
        <v>414</v>
      </c>
      <c r="D720" s="94" t="s">
        <v>258</v>
      </c>
      <c r="E720" s="94" t="s">
        <v>416</v>
      </c>
      <c r="F720" s="92"/>
      <c r="G720" s="193">
        <f>G721+G725+G729</f>
        <v>280</v>
      </c>
      <c r="H720" s="193">
        <f>H721+H725+H729</f>
        <v>281</v>
      </c>
    </row>
    <row r="721" spans="1:12" ht="22.5" x14ac:dyDescent="0.2">
      <c r="A721" s="95" t="s">
        <v>417</v>
      </c>
      <c r="B721" s="99" t="s">
        <v>335</v>
      </c>
      <c r="C721" s="97" t="s">
        <v>414</v>
      </c>
      <c r="D721" s="99" t="s">
        <v>258</v>
      </c>
      <c r="E721" s="99" t="s">
        <v>418</v>
      </c>
      <c r="F721" s="97"/>
      <c r="G721" s="195">
        <f t="shared" ref="G721:H731" si="68">G722</f>
        <v>139.5</v>
      </c>
      <c r="H721" s="195">
        <f t="shared" si="68"/>
        <v>140.5</v>
      </c>
    </row>
    <row r="722" spans="1:12" x14ac:dyDescent="0.2">
      <c r="A722" s="78" t="s">
        <v>507</v>
      </c>
      <c r="B722" s="82" t="s">
        <v>335</v>
      </c>
      <c r="C722" s="79" t="s">
        <v>414</v>
      </c>
      <c r="D722" s="82" t="s">
        <v>258</v>
      </c>
      <c r="E722" s="82" t="s">
        <v>418</v>
      </c>
      <c r="F722" s="79">
        <v>200</v>
      </c>
      <c r="G722" s="194">
        <f t="shared" si="68"/>
        <v>139.5</v>
      </c>
      <c r="H722" s="194">
        <f t="shared" si="68"/>
        <v>140.5</v>
      </c>
    </row>
    <row r="723" spans="1:12" ht="22.5" x14ac:dyDescent="0.2">
      <c r="A723" s="78" t="s">
        <v>135</v>
      </c>
      <c r="B723" s="100" t="s">
        <v>335</v>
      </c>
      <c r="C723" s="79" t="s">
        <v>414</v>
      </c>
      <c r="D723" s="82" t="s">
        <v>258</v>
      </c>
      <c r="E723" s="82" t="s">
        <v>418</v>
      </c>
      <c r="F723" s="79">
        <v>240</v>
      </c>
      <c r="G723" s="194">
        <f t="shared" si="68"/>
        <v>139.5</v>
      </c>
      <c r="H723" s="194">
        <f t="shared" si="68"/>
        <v>140.5</v>
      </c>
    </row>
    <row r="724" spans="1:12" x14ac:dyDescent="0.2">
      <c r="A724" s="106" t="s">
        <v>681</v>
      </c>
      <c r="B724" s="82" t="s">
        <v>335</v>
      </c>
      <c r="C724" s="79" t="s">
        <v>414</v>
      </c>
      <c r="D724" s="82" t="s">
        <v>258</v>
      </c>
      <c r="E724" s="82" t="s">
        <v>418</v>
      </c>
      <c r="F724" s="79">
        <v>244</v>
      </c>
      <c r="G724" s="194">
        <v>139.5</v>
      </c>
      <c r="H724" s="194">
        <v>140.5</v>
      </c>
    </row>
    <row r="725" spans="1:12" s="85" customFormat="1" ht="22.5" x14ac:dyDescent="0.2">
      <c r="A725" s="319" t="s">
        <v>795</v>
      </c>
      <c r="B725" s="82" t="s">
        <v>335</v>
      </c>
      <c r="C725" s="79" t="s">
        <v>414</v>
      </c>
      <c r="D725" s="82" t="s">
        <v>258</v>
      </c>
      <c r="E725" s="82" t="s">
        <v>793</v>
      </c>
      <c r="F725" s="79"/>
      <c r="G725" s="194">
        <f>G726</f>
        <v>110.9</v>
      </c>
      <c r="H725" s="194">
        <f>H726</f>
        <v>110.9</v>
      </c>
      <c r="K725" s="52"/>
      <c r="L725" s="52"/>
    </row>
    <row r="726" spans="1:12" s="85" customFormat="1" x14ac:dyDescent="0.2">
      <c r="A726" s="78" t="s">
        <v>507</v>
      </c>
      <c r="B726" s="82" t="s">
        <v>335</v>
      </c>
      <c r="C726" s="79" t="s">
        <v>414</v>
      </c>
      <c r="D726" s="82" t="s">
        <v>258</v>
      </c>
      <c r="E726" s="82" t="s">
        <v>793</v>
      </c>
      <c r="F726" s="79">
        <v>200</v>
      </c>
      <c r="G726" s="194">
        <f t="shared" si="68"/>
        <v>110.9</v>
      </c>
      <c r="H726" s="194">
        <f t="shared" si="68"/>
        <v>110.9</v>
      </c>
      <c r="K726" s="52"/>
      <c r="L726" s="52"/>
    </row>
    <row r="727" spans="1:12" s="85" customFormat="1" ht="22.5" x14ac:dyDescent="0.2">
      <c r="A727" s="78" t="s">
        <v>135</v>
      </c>
      <c r="B727" s="100" t="s">
        <v>335</v>
      </c>
      <c r="C727" s="79" t="s">
        <v>414</v>
      </c>
      <c r="D727" s="82" t="s">
        <v>258</v>
      </c>
      <c r="E727" s="82" t="s">
        <v>793</v>
      </c>
      <c r="F727" s="79">
        <v>240</v>
      </c>
      <c r="G727" s="194">
        <f t="shared" si="68"/>
        <v>110.9</v>
      </c>
      <c r="H727" s="194">
        <f t="shared" si="68"/>
        <v>110.9</v>
      </c>
      <c r="K727" s="52"/>
      <c r="L727" s="52"/>
    </row>
    <row r="728" spans="1:12" s="85" customFormat="1" x14ac:dyDescent="0.2">
      <c r="A728" s="106" t="s">
        <v>681</v>
      </c>
      <c r="B728" s="82" t="s">
        <v>335</v>
      </c>
      <c r="C728" s="79" t="s">
        <v>414</v>
      </c>
      <c r="D728" s="82" t="s">
        <v>258</v>
      </c>
      <c r="E728" s="82" t="s">
        <v>793</v>
      </c>
      <c r="F728" s="79">
        <v>244</v>
      </c>
      <c r="G728" s="194">
        <v>110.9</v>
      </c>
      <c r="H728" s="194">
        <v>110.9</v>
      </c>
      <c r="K728" s="52"/>
      <c r="L728" s="52"/>
    </row>
    <row r="729" spans="1:12" s="85" customFormat="1" ht="22.5" x14ac:dyDescent="0.2">
      <c r="A729" s="325" t="s">
        <v>796</v>
      </c>
      <c r="B729" s="82" t="s">
        <v>335</v>
      </c>
      <c r="C729" s="79" t="s">
        <v>414</v>
      </c>
      <c r="D729" s="82" t="s">
        <v>258</v>
      </c>
      <c r="E729" s="82" t="s">
        <v>794</v>
      </c>
      <c r="F729" s="79"/>
      <c r="G729" s="194">
        <f>G730</f>
        <v>29.6</v>
      </c>
      <c r="H729" s="194">
        <f>H730</f>
        <v>29.6</v>
      </c>
      <c r="K729" s="52"/>
      <c r="L729" s="52"/>
    </row>
    <row r="730" spans="1:12" s="85" customFormat="1" x14ac:dyDescent="0.2">
      <c r="A730" s="78" t="s">
        <v>507</v>
      </c>
      <c r="B730" s="82" t="s">
        <v>335</v>
      </c>
      <c r="C730" s="79" t="s">
        <v>414</v>
      </c>
      <c r="D730" s="82" t="s">
        <v>258</v>
      </c>
      <c r="E730" s="82" t="s">
        <v>794</v>
      </c>
      <c r="F730" s="79">
        <v>200</v>
      </c>
      <c r="G730" s="194">
        <f t="shared" si="68"/>
        <v>29.6</v>
      </c>
      <c r="H730" s="194">
        <f t="shared" si="68"/>
        <v>29.6</v>
      </c>
      <c r="K730" s="52"/>
      <c r="L730" s="52"/>
    </row>
    <row r="731" spans="1:12" s="85" customFormat="1" ht="22.5" x14ac:dyDescent="0.2">
      <c r="A731" s="78" t="s">
        <v>135</v>
      </c>
      <c r="B731" s="100" t="s">
        <v>335</v>
      </c>
      <c r="C731" s="79" t="s">
        <v>414</v>
      </c>
      <c r="D731" s="82" t="s">
        <v>258</v>
      </c>
      <c r="E731" s="82" t="s">
        <v>794</v>
      </c>
      <c r="F731" s="79">
        <v>240</v>
      </c>
      <c r="G731" s="194">
        <f t="shared" si="68"/>
        <v>29.6</v>
      </c>
      <c r="H731" s="194">
        <f t="shared" si="68"/>
        <v>29.6</v>
      </c>
      <c r="K731" s="52"/>
      <c r="L731" s="52"/>
    </row>
    <row r="732" spans="1:12" s="85" customFormat="1" x14ac:dyDescent="0.2">
      <c r="A732" s="106" t="s">
        <v>681</v>
      </c>
      <c r="B732" s="82" t="s">
        <v>335</v>
      </c>
      <c r="C732" s="79" t="s">
        <v>414</v>
      </c>
      <c r="D732" s="82" t="s">
        <v>258</v>
      </c>
      <c r="E732" s="82" t="s">
        <v>794</v>
      </c>
      <c r="F732" s="79">
        <v>244</v>
      </c>
      <c r="G732" s="194">
        <f>8.4+21.2</f>
        <v>29.6</v>
      </c>
      <c r="H732" s="194">
        <f>8.4+21.2</f>
        <v>29.6</v>
      </c>
      <c r="K732" s="52"/>
      <c r="L732" s="52"/>
    </row>
    <row r="733" spans="1:12" s="85" customFormat="1" x14ac:dyDescent="0.2">
      <c r="A733" s="322" t="s">
        <v>797</v>
      </c>
      <c r="B733" s="82" t="s">
        <v>335</v>
      </c>
      <c r="C733" s="79" t="s">
        <v>414</v>
      </c>
      <c r="D733" s="82" t="s">
        <v>258</v>
      </c>
      <c r="E733" s="82" t="s">
        <v>896</v>
      </c>
      <c r="F733" s="79"/>
      <c r="G733" s="194">
        <f>G735</f>
        <v>0</v>
      </c>
      <c r="H733" s="194">
        <f>H735</f>
        <v>0</v>
      </c>
      <c r="K733" s="52"/>
      <c r="L733" s="52"/>
    </row>
    <row r="734" spans="1:12" s="85" customFormat="1" x14ac:dyDescent="0.2">
      <c r="A734" s="322" t="s">
        <v>805</v>
      </c>
      <c r="B734" s="82" t="s">
        <v>335</v>
      </c>
      <c r="C734" s="79" t="s">
        <v>414</v>
      </c>
      <c r="D734" s="82" t="s">
        <v>258</v>
      </c>
      <c r="E734" s="82" t="s">
        <v>897</v>
      </c>
      <c r="F734" s="79"/>
      <c r="G734" s="194"/>
      <c r="H734" s="194"/>
      <c r="K734" s="52"/>
      <c r="L734" s="52"/>
    </row>
    <row r="735" spans="1:12" s="85" customFormat="1" x14ac:dyDescent="0.2">
      <c r="A735" s="78" t="s">
        <v>507</v>
      </c>
      <c r="B735" s="82" t="s">
        <v>335</v>
      </c>
      <c r="C735" s="79" t="s">
        <v>414</v>
      </c>
      <c r="D735" s="82" t="s">
        <v>258</v>
      </c>
      <c r="E735" s="82" t="s">
        <v>897</v>
      </c>
      <c r="F735" s="79">
        <v>200</v>
      </c>
      <c r="G735" s="194">
        <f t="shared" ref="G735:H736" si="69">G736</f>
        <v>0</v>
      </c>
      <c r="H735" s="194">
        <f t="shared" si="69"/>
        <v>0</v>
      </c>
      <c r="K735" s="52"/>
      <c r="L735" s="52"/>
    </row>
    <row r="736" spans="1:12" s="85" customFormat="1" ht="22.5" x14ac:dyDescent="0.2">
      <c r="A736" s="78" t="s">
        <v>135</v>
      </c>
      <c r="B736" s="100" t="s">
        <v>335</v>
      </c>
      <c r="C736" s="79" t="s">
        <v>414</v>
      </c>
      <c r="D736" s="82" t="s">
        <v>258</v>
      </c>
      <c r="E736" s="82" t="s">
        <v>897</v>
      </c>
      <c r="F736" s="79">
        <v>240</v>
      </c>
      <c r="G736" s="194">
        <f t="shared" si="69"/>
        <v>0</v>
      </c>
      <c r="H736" s="194">
        <f t="shared" si="69"/>
        <v>0</v>
      </c>
      <c r="K736" s="52"/>
      <c r="L736" s="52"/>
    </row>
    <row r="737" spans="1:12" s="85" customFormat="1" x14ac:dyDescent="0.2">
      <c r="A737" s="106" t="s">
        <v>681</v>
      </c>
      <c r="B737" s="82" t="s">
        <v>335</v>
      </c>
      <c r="C737" s="79" t="s">
        <v>414</v>
      </c>
      <c r="D737" s="82" t="s">
        <v>258</v>
      </c>
      <c r="E737" s="82" t="s">
        <v>897</v>
      </c>
      <c r="F737" s="79">
        <v>244</v>
      </c>
      <c r="G737" s="194">
        <v>0</v>
      </c>
      <c r="H737" s="194">
        <v>0</v>
      </c>
      <c r="K737" s="52"/>
      <c r="L737" s="52"/>
    </row>
    <row r="738" spans="1:12" s="85" customFormat="1" ht="21" x14ac:dyDescent="0.2">
      <c r="A738" s="93" t="s">
        <v>423</v>
      </c>
      <c r="B738" s="94" t="s">
        <v>424</v>
      </c>
      <c r="C738" s="92"/>
      <c r="D738" s="94"/>
      <c r="E738" s="94"/>
      <c r="F738" s="92"/>
      <c r="G738" s="181">
        <f>G739</f>
        <v>2172.3000000000002</v>
      </c>
      <c r="H738" s="181">
        <f>H739</f>
        <v>2175.3000000000002</v>
      </c>
      <c r="K738" s="52"/>
      <c r="L738" s="52"/>
    </row>
    <row r="739" spans="1:12" s="85" customFormat="1" x14ac:dyDescent="0.2">
      <c r="A739" s="93" t="s">
        <v>425</v>
      </c>
      <c r="B739" s="94" t="s">
        <v>424</v>
      </c>
      <c r="C739" s="92" t="s">
        <v>112</v>
      </c>
      <c r="D739" s="94" t="s">
        <v>163</v>
      </c>
      <c r="E739" s="94" t="s">
        <v>164</v>
      </c>
      <c r="F739" s="92" t="s">
        <v>165</v>
      </c>
      <c r="G739" s="181">
        <f>G740+G747</f>
        <v>2172.3000000000002</v>
      </c>
      <c r="H739" s="181">
        <f>H740+H747</f>
        <v>2175.3000000000002</v>
      </c>
      <c r="K739" s="52"/>
      <c r="L739" s="52"/>
    </row>
    <row r="740" spans="1:12" s="85" customFormat="1" ht="21" x14ac:dyDescent="0.2">
      <c r="A740" s="93" t="s">
        <v>426</v>
      </c>
      <c r="B740" s="94" t="s">
        <v>424</v>
      </c>
      <c r="C740" s="92" t="s">
        <v>112</v>
      </c>
      <c r="D740" s="94" t="s">
        <v>233</v>
      </c>
      <c r="E740" s="94" t="s">
        <v>164</v>
      </c>
      <c r="F740" s="92" t="s">
        <v>165</v>
      </c>
      <c r="G740" s="181">
        <f t="shared" ref="G740:H743" si="70">G741</f>
        <v>874.8</v>
      </c>
      <c r="H740" s="181">
        <f t="shared" si="70"/>
        <v>874.8</v>
      </c>
      <c r="K740" s="52"/>
      <c r="L740" s="52"/>
    </row>
    <row r="741" spans="1:12" x14ac:dyDescent="0.2">
      <c r="A741" s="95" t="s">
        <v>427</v>
      </c>
      <c r="B741" s="99" t="s">
        <v>424</v>
      </c>
      <c r="C741" s="97" t="s">
        <v>112</v>
      </c>
      <c r="D741" s="99" t="s">
        <v>233</v>
      </c>
      <c r="E741" s="99" t="s">
        <v>428</v>
      </c>
      <c r="F741" s="97" t="s">
        <v>165</v>
      </c>
      <c r="G741" s="182">
        <f t="shared" si="70"/>
        <v>874.8</v>
      </c>
      <c r="H741" s="182">
        <f t="shared" si="70"/>
        <v>874.8</v>
      </c>
    </row>
    <row r="742" spans="1:12" ht="22.5" x14ac:dyDescent="0.2">
      <c r="A742" s="105" t="s">
        <v>210</v>
      </c>
      <c r="B742" s="82" t="s">
        <v>424</v>
      </c>
      <c r="C742" s="79" t="s">
        <v>112</v>
      </c>
      <c r="D742" s="82" t="s">
        <v>233</v>
      </c>
      <c r="E742" s="82" t="s">
        <v>429</v>
      </c>
      <c r="F742" s="79"/>
      <c r="G742" s="183">
        <f t="shared" si="70"/>
        <v>874.8</v>
      </c>
      <c r="H742" s="183">
        <f t="shared" si="70"/>
        <v>874.8</v>
      </c>
    </row>
    <row r="743" spans="1:12" ht="33.75" x14ac:dyDescent="0.2">
      <c r="A743" s="78" t="s">
        <v>125</v>
      </c>
      <c r="B743" s="82" t="s">
        <v>424</v>
      </c>
      <c r="C743" s="79" t="s">
        <v>112</v>
      </c>
      <c r="D743" s="82" t="s">
        <v>233</v>
      </c>
      <c r="E743" s="82" t="s">
        <v>429</v>
      </c>
      <c r="F743" s="79" t="s">
        <v>126</v>
      </c>
      <c r="G743" s="183">
        <f t="shared" si="70"/>
        <v>874.8</v>
      </c>
      <c r="H743" s="183">
        <f t="shared" si="70"/>
        <v>874.8</v>
      </c>
    </row>
    <row r="744" spans="1:12" x14ac:dyDescent="0.2">
      <c r="A744" s="78" t="s">
        <v>149</v>
      </c>
      <c r="B744" s="82" t="s">
        <v>424</v>
      </c>
      <c r="C744" s="79" t="s">
        <v>112</v>
      </c>
      <c r="D744" s="82" t="s">
        <v>233</v>
      </c>
      <c r="E744" s="82" t="s">
        <v>429</v>
      </c>
      <c r="F744" s="79" t="s">
        <v>212</v>
      </c>
      <c r="G744" s="183">
        <f>G745+G746</f>
        <v>874.8</v>
      </c>
      <c r="H744" s="183">
        <f>H745+H746</f>
        <v>874.8</v>
      </c>
    </row>
    <row r="745" spans="1:12" x14ac:dyDescent="0.2">
      <c r="A745" s="105" t="s">
        <v>150</v>
      </c>
      <c r="B745" s="82" t="s">
        <v>424</v>
      </c>
      <c r="C745" s="79" t="s">
        <v>112</v>
      </c>
      <c r="D745" s="82" t="s">
        <v>233</v>
      </c>
      <c r="E745" s="82" t="s">
        <v>429</v>
      </c>
      <c r="F745" s="79" t="s">
        <v>213</v>
      </c>
      <c r="G745" s="183">
        <v>671.9</v>
      </c>
      <c r="H745" s="183">
        <v>671.9</v>
      </c>
    </row>
    <row r="746" spans="1:12" ht="33.75" x14ac:dyDescent="0.2">
      <c r="A746" s="105" t="s">
        <v>151</v>
      </c>
      <c r="B746" s="82" t="s">
        <v>424</v>
      </c>
      <c r="C746" s="79" t="s">
        <v>112</v>
      </c>
      <c r="D746" s="82" t="s">
        <v>233</v>
      </c>
      <c r="E746" s="82" t="s">
        <v>429</v>
      </c>
      <c r="F746" s="79">
        <v>129</v>
      </c>
      <c r="G746" s="183">
        <v>202.9</v>
      </c>
      <c r="H746" s="183">
        <v>202.9</v>
      </c>
    </row>
    <row r="747" spans="1:12" ht="31.5" x14ac:dyDescent="0.2">
      <c r="A747" s="93" t="s">
        <v>430</v>
      </c>
      <c r="B747" s="94" t="s">
        <v>424</v>
      </c>
      <c r="C747" s="92" t="s">
        <v>112</v>
      </c>
      <c r="D747" s="94" t="s">
        <v>169</v>
      </c>
      <c r="E747" s="94" t="s">
        <v>164</v>
      </c>
      <c r="F747" s="92" t="s">
        <v>165</v>
      </c>
      <c r="G747" s="181">
        <f>G748</f>
        <v>1297.5</v>
      </c>
      <c r="H747" s="181">
        <f>H748</f>
        <v>1300.5</v>
      </c>
    </row>
    <row r="748" spans="1:12" ht="30" customHeight="1" x14ac:dyDescent="0.2">
      <c r="A748" s="95" t="s">
        <v>441</v>
      </c>
      <c r="B748" s="99" t="s">
        <v>424</v>
      </c>
      <c r="C748" s="97" t="s">
        <v>112</v>
      </c>
      <c r="D748" s="99" t="s">
        <v>169</v>
      </c>
      <c r="E748" s="99" t="s">
        <v>431</v>
      </c>
      <c r="F748" s="97" t="s">
        <v>165</v>
      </c>
      <c r="G748" s="182">
        <f>G749+G753+G756+G760</f>
        <v>1297.5</v>
      </c>
      <c r="H748" s="182">
        <f>H749+H753+H756+H760</f>
        <v>1300.5</v>
      </c>
    </row>
    <row r="749" spans="1:12" ht="19.5" customHeight="1" x14ac:dyDescent="0.2">
      <c r="A749" s="78" t="s">
        <v>125</v>
      </c>
      <c r="B749" s="82" t="s">
        <v>424</v>
      </c>
      <c r="C749" s="79" t="s">
        <v>112</v>
      </c>
      <c r="D749" s="82" t="s">
        <v>169</v>
      </c>
      <c r="E749" s="82" t="s">
        <v>432</v>
      </c>
      <c r="F749" s="79" t="s">
        <v>126</v>
      </c>
      <c r="G749" s="183">
        <f>G750</f>
        <v>766.5</v>
      </c>
      <c r="H749" s="183">
        <f>H750</f>
        <v>766.5</v>
      </c>
    </row>
    <row r="750" spans="1:12" ht="14.25" customHeight="1" x14ac:dyDescent="0.2">
      <c r="A750" s="78" t="s">
        <v>149</v>
      </c>
      <c r="B750" s="82" t="s">
        <v>424</v>
      </c>
      <c r="C750" s="79" t="s">
        <v>112</v>
      </c>
      <c r="D750" s="82" t="s">
        <v>169</v>
      </c>
      <c r="E750" s="82" t="s">
        <v>432</v>
      </c>
      <c r="F750" s="79" t="s">
        <v>212</v>
      </c>
      <c r="G750" s="183">
        <f>G751+G752</f>
        <v>766.5</v>
      </c>
      <c r="H750" s="183">
        <f>H751+H752</f>
        <v>766.5</v>
      </c>
    </row>
    <row r="751" spans="1:12" x14ac:dyDescent="0.2">
      <c r="A751" s="105" t="s">
        <v>150</v>
      </c>
      <c r="B751" s="82" t="s">
        <v>424</v>
      </c>
      <c r="C751" s="79" t="s">
        <v>112</v>
      </c>
      <c r="D751" s="82" t="s">
        <v>169</v>
      </c>
      <c r="E751" s="82" t="s">
        <v>432</v>
      </c>
      <c r="F751" s="79" t="s">
        <v>213</v>
      </c>
      <c r="G751" s="183">
        <v>588.70000000000005</v>
      </c>
      <c r="H751" s="183">
        <v>588.70000000000005</v>
      </c>
    </row>
    <row r="752" spans="1:12" ht="33.75" x14ac:dyDescent="0.2">
      <c r="A752" s="105" t="s">
        <v>151</v>
      </c>
      <c r="B752" s="82" t="s">
        <v>424</v>
      </c>
      <c r="C752" s="79" t="s">
        <v>112</v>
      </c>
      <c r="D752" s="82" t="s">
        <v>169</v>
      </c>
      <c r="E752" s="82" t="s">
        <v>432</v>
      </c>
      <c r="F752" s="79">
        <v>129</v>
      </c>
      <c r="G752" s="183">
        <v>177.8</v>
      </c>
      <c r="H752" s="183">
        <v>177.8</v>
      </c>
    </row>
    <row r="753" spans="1:12" ht="33.75" x14ac:dyDescent="0.2">
      <c r="A753" s="78" t="s">
        <v>125</v>
      </c>
      <c r="B753" s="82" t="s">
        <v>424</v>
      </c>
      <c r="C753" s="79" t="s">
        <v>112</v>
      </c>
      <c r="D753" s="82" t="s">
        <v>169</v>
      </c>
      <c r="E753" s="82" t="s">
        <v>433</v>
      </c>
      <c r="F753" s="79">
        <v>100</v>
      </c>
      <c r="G753" s="183">
        <f>G754</f>
        <v>3.6</v>
      </c>
      <c r="H753" s="183">
        <f>H754</f>
        <v>4.5999999999999996</v>
      </c>
    </row>
    <row r="754" spans="1:12" s="59" customFormat="1" ht="11.25" x14ac:dyDescent="0.2">
      <c r="A754" s="78" t="s">
        <v>149</v>
      </c>
      <c r="B754" s="82" t="s">
        <v>424</v>
      </c>
      <c r="C754" s="79" t="s">
        <v>112</v>
      </c>
      <c r="D754" s="82" t="s">
        <v>169</v>
      </c>
      <c r="E754" s="82" t="s">
        <v>433</v>
      </c>
      <c r="F754" s="79">
        <v>120</v>
      </c>
      <c r="G754" s="183">
        <f>G755</f>
        <v>3.6</v>
      </c>
      <c r="H754" s="183">
        <f>H755</f>
        <v>4.5999999999999996</v>
      </c>
      <c r="I754" s="84"/>
      <c r="J754" s="84"/>
    </row>
    <row r="755" spans="1:12" ht="22.5" x14ac:dyDescent="0.2">
      <c r="A755" s="68" t="s">
        <v>264</v>
      </c>
      <c r="B755" s="82" t="s">
        <v>424</v>
      </c>
      <c r="C755" s="79" t="s">
        <v>112</v>
      </c>
      <c r="D755" s="82" t="s">
        <v>169</v>
      </c>
      <c r="E755" s="82" t="s">
        <v>433</v>
      </c>
      <c r="F755" s="79" t="s">
        <v>266</v>
      </c>
      <c r="G755" s="183">
        <v>3.6</v>
      </c>
      <c r="H755" s="183">
        <v>4.5999999999999996</v>
      </c>
    </row>
    <row r="756" spans="1:12" x14ac:dyDescent="0.2">
      <c r="A756" s="78" t="s">
        <v>507</v>
      </c>
      <c r="B756" s="82" t="s">
        <v>424</v>
      </c>
      <c r="C756" s="79" t="s">
        <v>112</v>
      </c>
      <c r="D756" s="82" t="s">
        <v>169</v>
      </c>
      <c r="E756" s="82" t="s">
        <v>433</v>
      </c>
      <c r="F756" s="79">
        <v>200</v>
      </c>
      <c r="G756" s="183">
        <f>G757</f>
        <v>525.4</v>
      </c>
      <c r="H756" s="183">
        <f>H757</f>
        <v>526.4</v>
      </c>
    </row>
    <row r="757" spans="1:12" s="85" customFormat="1" ht="22.5" x14ac:dyDescent="0.2">
      <c r="A757" s="78" t="s">
        <v>135</v>
      </c>
      <c r="B757" s="82" t="s">
        <v>424</v>
      </c>
      <c r="C757" s="79" t="s">
        <v>112</v>
      </c>
      <c r="D757" s="82" t="s">
        <v>169</v>
      </c>
      <c r="E757" s="82" t="s">
        <v>433</v>
      </c>
      <c r="F757" s="79">
        <v>240</v>
      </c>
      <c r="G757" s="183">
        <f>G759+G758</f>
        <v>525.4</v>
      </c>
      <c r="H757" s="183">
        <f>H759+H758</f>
        <v>526.4</v>
      </c>
      <c r="K757" s="52"/>
      <c r="L757" s="52"/>
    </row>
    <row r="758" spans="1:12" s="85" customFormat="1" ht="22.5" x14ac:dyDescent="0.2">
      <c r="A758" s="106" t="s">
        <v>152</v>
      </c>
      <c r="B758" s="82" t="s">
        <v>424</v>
      </c>
      <c r="C758" s="79" t="s">
        <v>112</v>
      </c>
      <c r="D758" s="82" t="s">
        <v>169</v>
      </c>
      <c r="E758" s="82" t="s">
        <v>433</v>
      </c>
      <c r="F758" s="79">
        <v>242</v>
      </c>
      <c r="G758" s="183">
        <v>0</v>
      </c>
      <c r="H758" s="183">
        <v>1</v>
      </c>
      <c r="K758" s="52"/>
      <c r="L758" s="52"/>
    </row>
    <row r="759" spans="1:12" s="85" customFormat="1" x14ac:dyDescent="0.2">
      <c r="A759" s="106" t="s">
        <v>681</v>
      </c>
      <c r="B759" s="82" t="s">
        <v>424</v>
      </c>
      <c r="C759" s="79" t="s">
        <v>112</v>
      </c>
      <c r="D759" s="82" t="s">
        <v>169</v>
      </c>
      <c r="E759" s="82" t="s">
        <v>433</v>
      </c>
      <c r="F759" s="79" t="s">
        <v>138</v>
      </c>
      <c r="G759" s="183">
        <f>194.4+331</f>
        <v>525.4</v>
      </c>
      <c r="H759" s="183">
        <f>194.4+331</f>
        <v>525.4</v>
      </c>
      <c r="K759" s="52"/>
      <c r="L759" s="52"/>
    </row>
    <row r="760" spans="1:12" s="85" customFormat="1" x14ac:dyDescent="0.2">
      <c r="A760" s="106" t="s">
        <v>153</v>
      </c>
      <c r="B760" s="82" t="s">
        <v>424</v>
      </c>
      <c r="C760" s="79" t="s">
        <v>112</v>
      </c>
      <c r="D760" s="82" t="s">
        <v>169</v>
      </c>
      <c r="E760" s="82" t="s">
        <v>433</v>
      </c>
      <c r="F760" s="79" t="s">
        <v>215</v>
      </c>
      <c r="G760" s="183">
        <f>G761</f>
        <v>2</v>
      </c>
      <c r="H760" s="183">
        <f>H761</f>
        <v>3</v>
      </c>
      <c r="K760" s="52"/>
      <c r="L760" s="52"/>
    </row>
    <row r="761" spans="1:12" s="85" customFormat="1" x14ac:dyDescent="0.2">
      <c r="A761" s="106" t="s">
        <v>154</v>
      </c>
      <c r="B761" s="82" t="s">
        <v>424</v>
      </c>
      <c r="C761" s="79" t="s">
        <v>112</v>
      </c>
      <c r="D761" s="82" t="s">
        <v>169</v>
      </c>
      <c r="E761" s="82" t="s">
        <v>433</v>
      </c>
      <c r="F761" s="79" t="s">
        <v>155</v>
      </c>
      <c r="G761" s="183">
        <f>G762</f>
        <v>2</v>
      </c>
      <c r="H761" s="183">
        <f>H762</f>
        <v>3</v>
      </c>
      <c r="K761" s="52"/>
      <c r="L761" s="52"/>
    </row>
    <row r="762" spans="1:12" s="85" customFormat="1" x14ac:dyDescent="0.2">
      <c r="A762" s="69" t="s">
        <v>216</v>
      </c>
      <c r="B762" s="82" t="s">
        <v>424</v>
      </c>
      <c r="C762" s="79" t="s">
        <v>112</v>
      </c>
      <c r="D762" s="82" t="s">
        <v>169</v>
      </c>
      <c r="E762" s="82" t="s">
        <v>433</v>
      </c>
      <c r="F762" s="79">
        <v>852</v>
      </c>
      <c r="G762" s="183">
        <v>2</v>
      </c>
      <c r="H762" s="183">
        <v>3</v>
      </c>
      <c r="K762" s="52"/>
      <c r="L762" s="52"/>
    </row>
    <row r="763" spans="1:12" s="85" customFormat="1" ht="21" x14ac:dyDescent="0.2">
      <c r="A763" s="93" t="s">
        <v>434</v>
      </c>
      <c r="B763" s="101" t="s">
        <v>435</v>
      </c>
      <c r="C763" s="92"/>
      <c r="D763" s="94"/>
      <c r="E763" s="94"/>
      <c r="F763" s="92"/>
      <c r="G763" s="193">
        <f t="shared" ref="G763:H765" si="71">G764</f>
        <v>1732.9</v>
      </c>
      <c r="H763" s="193">
        <f t="shared" si="71"/>
        <v>1733.9</v>
      </c>
      <c r="K763" s="52"/>
      <c r="L763" s="52"/>
    </row>
    <row r="764" spans="1:12" s="85" customFormat="1" x14ac:dyDescent="0.2">
      <c r="A764" s="93" t="s">
        <v>425</v>
      </c>
      <c r="B764" s="94" t="s">
        <v>435</v>
      </c>
      <c r="C764" s="92" t="s">
        <v>112</v>
      </c>
      <c r="D764" s="94"/>
      <c r="E764" s="94"/>
      <c r="F764" s="92"/>
      <c r="G764" s="193">
        <f t="shared" si="71"/>
        <v>1732.9</v>
      </c>
      <c r="H764" s="193">
        <f t="shared" si="71"/>
        <v>1733.9</v>
      </c>
      <c r="K764" s="52"/>
      <c r="L764" s="52"/>
    </row>
    <row r="765" spans="1:12" s="85" customFormat="1" ht="21" x14ac:dyDescent="0.2">
      <c r="A765" s="93" t="s">
        <v>291</v>
      </c>
      <c r="B765" s="101" t="s">
        <v>435</v>
      </c>
      <c r="C765" s="92" t="s">
        <v>112</v>
      </c>
      <c r="D765" s="94" t="s">
        <v>202</v>
      </c>
      <c r="E765" s="94" t="s">
        <v>164</v>
      </c>
      <c r="F765" s="92" t="s">
        <v>165</v>
      </c>
      <c r="G765" s="181">
        <f t="shared" si="71"/>
        <v>1732.9</v>
      </c>
      <c r="H765" s="181">
        <f t="shared" si="71"/>
        <v>1733.9</v>
      </c>
      <c r="K765" s="52"/>
      <c r="L765" s="52"/>
    </row>
    <row r="766" spans="1:12" s="85" customFormat="1" x14ac:dyDescent="0.2">
      <c r="A766" s="104" t="s">
        <v>436</v>
      </c>
      <c r="B766" s="103" t="s">
        <v>435</v>
      </c>
      <c r="C766" s="97" t="s">
        <v>112</v>
      </c>
      <c r="D766" s="99" t="s">
        <v>202</v>
      </c>
      <c r="E766" s="99" t="s">
        <v>437</v>
      </c>
      <c r="F766" s="97" t="s">
        <v>165</v>
      </c>
      <c r="G766" s="182">
        <f>G767+G771+G774</f>
        <v>1732.9</v>
      </c>
      <c r="H766" s="182">
        <f>H767+H771+H774</f>
        <v>1733.9</v>
      </c>
      <c r="K766" s="52"/>
      <c r="L766" s="52"/>
    </row>
    <row r="767" spans="1:12" s="85" customFormat="1" ht="33.75" x14ac:dyDescent="0.2">
      <c r="A767" s="78" t="s">
        <v>125</v>
      </c>
      <c r="B767" s="100" t="s">
        <v>435</v>
      </c>
      <c r="C767" s="79" t="s">
        <v>112</v>
      </c>
      <c r="D767" s="82" t="s">
        <v>202</v>
      </c>
      <c r="E767" s="82" t="s">
        <v>438</v>
      </c>
      <c r="F767" s="79" t="s">
        <v>126</v>
      </c>
      <c r="G767" s="183">
        <f>G768</f>
        <v>1632.9</v>
      </c>
      <c r="H767" s="183">
        <f>H768</f>
        <v>1632.9</v>
      </c>
      <c r="K767" s="52"/>
      <c r="L767" s="52"/>
    </row>
    <row r="768" spans="1:12" s="85" customFormat="1" x14ac:dyDescent="0.2">
      <c r="A768" s="78" t="s">
        <v>149</v>
      </c>
      <c r="B768" s="100" t="s">
        <v>435</v>
      </c>
      <c r="C768" s="79" t="s">
        <v>112</v>
      </c>
      <c r="D768" s="82" t="s">
        <v>202</v>
      </c>
      <c r="E768" s="82" t="s">
        <v>438</v>
      </c>
      <c r="F768" s="79" t="s">
        <v>212</v>
      </c>
      <c r="G768" s="183">
        <f>G769+G770</f>
        <v>1632.9</v>
      </c>
      <c r="H768" s="183">
        <f>H769+H770</f>
        <v>1632.9</v>
      </c>
      <c r="K768" s="52"/>
      <c r="L768" s="52"/>
    </row>
    <row r="769" spans="1:12" s="85" customFormat="1" x14ac:dyDescent="0.2">
      <c r="A769" s="105" t="s">
        <v>150</v>
      </c>
      <c r="B769" s="100" t="s">
        <v>435</v>
      </c>
      <c r="C769" s="79" t="s">
        <v>112</v>
      </c>
      <c r="D769" s="82" t="s">
        <v>202</v>
      </c>
      <c r="E769" s="82" t="s">
        <v>438</v>
      </c>
      <c r="F769" s="79" t="s">
        <v>213</v>
      </c>
      <c r="G769" s="183">
        <v>1254.2</v>
      </c>
      <c r="H769" s="183">
        <v>1254.2</v>
      </c>
      <c r="K769" s="52"/>
      <c r="L769" s="52"/>
    </row>
    <row r="770" spans="1:12" s="85" customFormat="1" ht="33.75" x14ac:dyDescent="0.2">
      <c r="A770" s="105" t="s">
        <v>151</v>
      </c>
      <c r="B770" s="100" t="s">
        <v>435</v>
      </c>
      <c r="C770" s="79" t="s">
        <v>112</v>
      </c>
      <c r="D770" s="82" t="s">
        <v>202</v>
      </c>
      <c r="E770" s="82" t="s">
        <v>438</v>
      </c>
      <c r="F770" s="79">
        <v>129</v>
      </c>
      <c r="G770" s="183">
        <v>378.7</v>
      </c>
      <c r="H770" s="183">
        <v>378.7</v>
      </c>
      <c r="K770" s="52"/>
      <c r="L770" s="52"/>
    </row>
    <row r="771" spans="1:12" s="85" customFormat="1" ht="33.75" x14ac:dyDescent="0.2">
      <c r="A771" s="78" t="s">
        <v>125</v>
      </c>
      <c r="B771" s="100" t="s">
        <v>435</v>
      </c>
      <c r="C771" s="79" t="s">
        <v>112</v>
      </c>
      <c r="D771" s="82" t="s">
        <v>202</v>
      </c>
      <c r="E771" s="82" t="s">
        <v>439</v>
      </c>
      <c r="F771" s="79">
        <v>100</v>
      </c>
      <c r="G771" s="183">
        <f>G772</f>
        <v>22</v>
      </c>
      <c r="H771" s="183">
        <f>H772</f>
        <v>23</v>
      </c>
      <c r="K771" s="52"/>
      <c r="L771" s="52"/>
    </row>
    <row r="772" spans="1:12" s="85" customFormat="1" x14ac:dyDescent="0.2">
      <c r="A772" s="78" t="s">
        <v>149</v>
      </c>
      <c r="B772" s="100" t="s">
        <v>435</v>
      </c>
      <c r="C772" s="79" t="s">
        <v>112</v>
      </c>
      <c r="D772" s="82" t="s">
        <v>202</v>
      </c>
      <c r="E772" s="82" t="s">
        <v>439</v>
      </c>
      <c r="F772" s="79">
        <v>120</v>
      </c>
      <c r="G772" s="183">
        <f>G773</f>
        <v>22</v>
      </c>
      <c r="H772" s="183">
        <f>H773</f>
        <v>23</v>
      </c>
      <c r="K772" s="52"/>
      <c r="L772" s="52"/>
    </row>
    <row r="773" spans="1:12" ht="22.5" x14ac:dyDescent="0.2">
      <c r="A773" s="68" t="s">
        <v>264</v>
      </c>
      <c r="B773" s="100" t="s">
        <v>435</v>
      </c>
      <c r="C773" s="79" t="s">
        <v>112</v>
      </c>
      <c r="D773" s="82" t="s">
        <v>202</v>
      </c>
      <c r="E773" s="82" t="s">
        <v>439</v>
      </c>
      <c r="F773" s="79">
        <v>122</v>
      </c>
      <c r="G773" s="183">
        <v>22</v>
      </c>
      <c r="H773" s="183">
        <v>23</v>
      </c>
    </row>
    <row r="774" spans="1:12" x14ac:dyDescent="0.2">
      <c r="A774" s="78" t="s">
        <v>507</v>
      </c>
      <c r="B774" s="100" t="s">
        <v>435</v>
      </c>
      <c r="C774" s="79" t="s">
        <v>112</v>
      </c>
      <c r="D774" s="82" t="s">
        <v>202</v>
      </c>
      <c r="E774" s="82" t="s">
        <v>439</v>
      </c>
      <c r="F774" s="79" t="s">
        <v>134</v>
      </c>
      <c r="G774" s="183">
        <f>G775</f>
        <v>78</v>
      </c>
      <c r="H774" s="183">
        <f>H775</f>
        <v>78</v>
      </c>
    </row>
    <row r="775" spans="1:12" ht="22.5" x14ac:dyDescent="0.2">
      <c r="A775" s="106" t="s">
        <v>135</v>
      </c>
      <c r="B775" s="100" t="s">
        <v>435</v>
      </c>
      <c r="C775" s="79" t="s">
        <v>112</v>
      </c>
      <c r="D775" s="82" t="s">
        <v>202</v>
      </c>
      <c r="E775" s="82" t="s">
        <v>439</v>
      </c>
      <c r="F775" s="79" t="s">
        <v>136</v>
      </c>
      <c r="G775" s="183">
        <f>G777+G776</f>
        <v>78</v>
      </c>
      <c r="H775" s="183">
        <f>H777+H776</f>
        <v>78</v>
      </c>
    </row>
    <row r="776" spans="1:12" ht="22.5" x14ac:dyDescent="0.2">
      <c r="A776" s="106" t="s">
        <v>152</v>
      </c>
      <c r="B776" s="100" t="s">
        <v>435</v>
      </c>
      <c r="C776" s="79" t="s">
        <v>112</v>
      </c>
      <c r="D776" s="82" t="s">
        <v>202</v>
      </c>
      <c r="E776" s="82" t="s">
        <v>439</v>
      </c>
      <c r="F776" s="79">
        <v>242</v>
      </c>
      <c r="G776" s="183">
        <v>48.5</v>
      </c>
      <c r="H776" s="183">
        <v>48.5</v>
      </c>
    </row>
    <row r="777" spans="1:12" x14ac:dyDescent="0.2">
      <c r="A777" s="106" t="s">
        <v>681</v>
      </c>
      <c r="B777" s="100" t="s">
        <v>435</v>
      </c>
      <c r="C777" s="79" t="s">
        <v>112</v>
      </c>
      <c r="D777" s="82" t="s">
        <v>202</v>
      </c>
      <c r="E777" s="82" t="s">
        <v>439</v>
      </c>
      <c r="F777" s="79" t="s">
        <v>138</v>
      </c>
      <c r="G777" s="183">
        <v>29.5</v>
      </c>
      <c r="H777" s="183">
        <v>29.5</v>
      </c>
    </row>
    <row r="778" spans="1:12" x14ac:dyDescent="0.2">
      <c r="A778" s="320" t="s">
        <v>888</v>
      </c>
      <c r="B778" s="320"/>
      <c r="C778" s="321"/>
      <c r="D778" s="62"/>
      <c r="E778" s="62" t="s">
        <v>889</v>
      </c>
      <c r="F778" s="321"/>
      <c r="G778" s="321">
        <v>12860.8</v>
      </c>
      <c r="H778" s="321">
        <v>26117.8</v>
      </c>
      <c r="K778" s="85"/>
    </row>
    <row r="783" spans="1:12" s="59" customFormat="1" ht="11.25" x14ac:dyDescent="0.2">
      <c r="A783" s="55"/>
      <c r="B783" s="56"/>
      <c r="C783" s="60"/>
      <c r="D783" s="56"/>
      <c r="E783" s="56"/>
      <c r="F783" s="60"/>
      <c r="G783" s="53"/>
      <c r="H783" s="84"/>
      <c r="I783" s="84"/>
      <c r="J783" s="84"/>
    </row>
    <row r="784" spans="1:12" s="59" customFormat="1" ht="11.25" x14ac:dyDescent="0.2">
      <c r="A784" s="55"/>
      <c r="B784" s="56"/>
      <c r="C784" s="60"/>
      <c r="D784" s="56"/>
      <c r="E784" s="56"/>
      <c r="F784" s="60"/>
      <c r="G784" s="53"/>
      <c r="H784" s="84"/>
      <c r="I784" s="84"/>
      <c r="J784" s="84"/>
    </row>
    <row r="785" spans="1:10" s="59" customFormat="1" ht="11.25" x14ac:dyDescent="0.2">
      <c r="A785" s="55"/>
      <c r="B785" s="56"/>
      <c r="C785" s="60"/>
      <c r="D785" s="56"/>
      <c r="E785" s="56"/>
      <c r="F785" s="60"/>
      <c r="G785" s="53"/>
      <c r="H785" s="84"/>
      <c r="I785" s="84"/>
      <c r="J785" s="84"/>
    </row>
    <row r="790" spans="1:10" s="59" customFormat="1" ht="11.25" x14ac:dyDescent="0.2">
      <c r="A790" s="55"/>
      <c r="B790" s="56"/>
      <c r="C790" s="60"/>
      <c r="D790" s="56"/>
      <c r="E790" s="56"/>
      <c r="F790" s="60"/>
      <c r="G790" s="53"/>
      <c r="H790" s="84"/>
      <c r="I790" s="84"/>
      <c r="J790" s="84"/>
    </row>
    <row r="791" spans="1:10" s="59" customFormat="1" ht="11.25" x14ac:dyDescent="0.2">
      <c r="A791" s="55"/>
      <c r="B791" s="56"/>
      <c r="C791" s="60"/>
      <c r="D791" s="56"/>
      <c r="E791" s="56"/>
      <c r="F791" s="60"/>
      <c r="G791" s="53"/>
      <c r="H791" s="84"/>
      <c r="I791" s="84"/>
      <c r="J791" s="84"/>
    </row>
    <row r="792" spans="1:10" s="59" customFormat="1" ht="11.25" x14ac:dyDescent="0.2">
      <c r="A792" s="55"/>
      <c r="B792" s="56"/>
      <c r="C792" s="60"/>
      <c r="D792" s="56"/>
      <c r="E792" s="56"/>
      <c r="F792" s="60"/>
      <c r="G792" s="53"/>
      <c r="H792" s="84"/>
      <c r="I792" s="84"/>
      <c r="J792" s="84"/>
    </row>
    <row r="793" spans="1:10" s="59" customFormat="1" ht="11.25" x14ac:dyDescent="0.2">
      <c r="A793" s="55"/>
      <c r="B793" s="56"/>
      <c r="C793" s="60"/>
      <c r="D793" s="56"/>
      <c r="E793" s="56"/>
      <c r="F793" s="60"/>
      <c r="G793" s="53"/>
      <c r="H793" s="84"/>
      <c r="I793" s="84"/>
      <c r="J793" s="84"/>
    </row>
  </sheetData>
  <autoFilter ref="G14:H14"/>
  <mergeCells count="10">
    <mergeCell ref="B7:G7"/>
    <mergeCell ref="B8:G8"/>
    <mergeCell ref="B9:G9"/>
    <mergeCell ref="A11:G11"/>
    <mergeCell ref="B1:G1"/>
    <mergeCell ref="B2:G2"/>
    <mergeCell ref="B3:G3"/>
    <mergeCell ref="B4:G4"/>
    <mergeCell ref="B5:G5"/>
    <mergeCell ref="B6:G6"/>
  </mergeCells>
  <hyperlinks>
    <hyperlink ref="A571" r:id="rId1" tooltip="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" display="http://17.report.krista.ru/application/main"/>
  </hyperlinks>
  <pageMargins left="0.7" right="0.7" top="0.75" bottom="0.75" header="0.3" footer="0.3"/>
  <pageSetup paperSize="9" scale="76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63"/>
  <sheetViews>
    <sheetView view="pageBreakPreview" zoomScale="80" zoomScaleNormal="90" zoomScaleSheetLayoutView="80" workbookViewId="0">
      <selection activeCell="F48" sqref="F48"/>
    </sheetView>
  </sheetViews>
  <sheetFormatPr defaultRowHeight="12" x14ac:dyDescent="0.2"/>
  <cols>
    <col min="1" max="1" width="21.5703125" style="127" customWidth="1"/>
    <col min="2" max="2" width="106.7109375" style="132" customWidth="1"/>
    <col min="3" max="3" width="14.85546875" style="316" customWidth="1"/>
    <col min="4" max="5" width="9.140625" style="127"/>
    <col min="6" max="6" width="11.140625" style="127" bestFit="1" customWidth="1"/>
    <col min="7" max="248" width="9.140625" style="127"/>
    <col min="249" max="249" width="4" style="127" customWidth="1"/>
    <col min="250" max="250" width="54.85546875" style="127" customWidth="1"/>
    <col min="251" max="251" width="106.7109375" style="127" customWidth="1"/>
    <col min="252" max="253" width="0" style="127" hidden="1" customWidth="1"/>
    <col min="254" max="254" width="16.28515625" style="127" customWidth="1"/>
    <col min="255" max="255" width="11.5703125" style="127" customWidth="1"/>
    <col min="256" max="256" width="16.28515625" style="127" customWidth="1"/>
    <col min="257" max="258" width="0" style="127" hidden="1" customWidth="1"/>
    <col min="259" max="504" width="9.140625" style="127"/>
    <col min="505" max="505" width="4" style="127" customWidth="1"/>
    <col min="506" max="506" width="54.85546875" style="127" customWidth="1"/>
    <col min="507" max="507" width="106.7109375" style="127" customWidth="1"/>
    <col min="508" max="509" width="0" style="127" hidden="1" customWidth="1"/>
    <col min="510" max="510" width="16.28515625" style="127" customWidth="1"/>
    <col min="511" max="511" width="11.5703125" style="127" customWidth="1"/>
    <col min="512" max="512" width="16.28515625" style="127" customWidth="1"/>
    <col min="513" max="514" width="0" style="127" hidden="1" customWidth="1"/>
    <col min="515" max="760" width="9.140625" style="127"/>
    <col min="761" max="761" width="4" style="127" customWidth="1"/>
    <col min="762" max="762" width="54.85546875" style="127" customWidth="1"/>
    <col min="763" max="763" width="106.7109375" style="127" customWidth="1"/>
    <col min="764" max="765" width="0" style="127" hidden="1" customWidth="1"/>
    <col min="766" max="766" width="16.28515625" style="127" customWidth="1"/>
    <col min="767" max="767" width="11.5703125" style="127" customWidth="1"/>
    <col min="768" max="768" width="16.28515625" style="127" customWidth="1"/>
    <col min="769" max="770" width="0" style="127" hidden="1" customWidth="1"/>
    <col min="771" max="1016" width="9.140625" style="127"/>
    <col min="1017" max="1017" width="4" style="127" customWidth="1"/>
    <col min="1018" max="1018" width="54.85546875" style="127" customWidth="1"/>
    <col min="1019" max="1019" width="106.7109375" style="127" customWidth="1"/>
    <col min="1020" max="1021" width="0" style="127" hidden="1" customWidth="1"/>
    <col min="1022" max="1022" width="16.28515625" style="127" customWidth="1"/>
    <col min="1023" max="1023" width="11.5703125" style="127" customWidth="1"/>
    <col min="1024" max="1024" width="16.28515625" style="127" customWidth="1"/>
    <col min="1025" max="1026" width="0" style="127" hidden="1" customWidth="1"/>
    <col min="1027" max="1272" width="9.140625" style="127"/>
    <col min="1273" max="1273" width="4" style="127" customWidth="1"/>
    <col min="1274" max="1274" width="54.85546875" style="127" customWidth="1"/>
    <col min="1275" max="1275" width="106.7109375" style="127" customWidth="1"/>
    <col min="1276" max="1277" width="0" style="127" hidden="1" customWidth="1"/>
    <col min="1278" max="1278" width="16.28515625" style="127" customWidth="1"/>
    <col min="1279" max="1279" width="11.5703125" style="127" customWidth="1"/>
    <col min="1280" max="1280" width="16.28515625" style="127" customWidth="1"/>
    <col min="1281" max="1282" width="0" style="127" hidden="1" customWidth="1"/>
    <col min="1283" max="1528" width="9.140625" style="127"/>
    <col min="1529" max="1529" width="4" style="127" customWidth="1"/>
    <col min="1530" max="1530" width="54.85546875" style="127" customWidth="1"/>
    <col min="1531" max="1531" width="106.7109375" style="127" customWidth="1"/>
    <col min="1532" max="1533" width="0" style="127" hidden="1" customWidth="1"/>
    <col min="1534" max="1534" width="16.28515625" style="127" customWidth="1"/>
    <col min="1535" max="1535" width="11.5703125" style="127" customWidth="1"/>
    <col min="1536" max="1536" width="16.28515625" style="127" customWidth="1"/>
    <col min="1537" max="1538" width="0" style="127" hidden="1" customWidth="1"/>
    <col min="1539" max="1784" width="9.140625" style="127"/>
    <col min="1785" max="1785" width="4" style="127" customWidth="1"/>
    <col min="1786" max="1786" width="54.85546875" style="127" customWidth="1"/>
    <col min="1787" max="1787" width="106.7109375" style="127" customWidth="1"/>
    <col min="1788" max="1789" width="0" style="127" hidden="1" customWidth="1"/>
    <col min="1790" max="1790" width="16.28515625" style="127" customWidth="1"/>
    <col min="1791" max="1791" width="11.5703125" style="127" customWidth="1"/>
    <col min="1792" max="1792" width="16.28515625" style="127" customWidth="1"/>
    <col min="1793" max="1794" width="0" style="127" hidden="1" customWidth="1"/>
    <col min="1795" max="2040" width="9.140625" style="127"/>
    <col min="2041" max="2041" width="4" style="127" customWidth="1"/>
    <col min="2042" max="2042" width="54.85546875" style="127" customWidth="1"/>
    <col min="2043" max="2043" width="106.7109375" style="127" customWidth="1"/>
    <col min="2044" max="2045" width="0" style="127" hidden="1" customWidth="1"/>
    <col min="2046" max="2046" width="16.28515625" style="127" customWidth="1"/>
    <col min="2047" max="2047" width="11.5703125" style="127" customWidth="1"/>
    <col min="2048" max="2048" width="16.28515625" style="127" customWidth="1"/>
    <col min="2049" max="2050" width="0" style="127" hidden="1" customWidth="1"/>
    <col min="2051" max="2296" width="9.140625" style="127"/>
    <col min="2297" max="2297" width="4" style="127" customWidth="1"/>
    <col min="2298" max="2298" width="54.85546875" style="127" customWidth="1"/>
    <col min="2299" max="2299" width="106.7109375" style="127" customWidth="1"/>
    <col min="2300" max="2301" width="0" style="127" hidden="1" customWidth="1"/>
    <col min="2302" max="2302" width="16.28515625" style="127" customWidth="1"/>
    <col min="2303" max="2303" width="11.5703125" style="127" customWidth="1"/>
    <col min="2304" max="2304" width="16.28515625" style="127" customWidth="1"/>
    <col min="2305" max="2306" width="0" style="127" hidden="1" customWidth="1"/>
    <col min="2307" max="2552" width="9.140625" style="127"/>
    <col min="2553" max="2553" width="4" style="127" customWidth="1"/>
    <col min="2554" max="2554" width="54.85546875" style="127" customWidth="1"/>
    <col min="2555" max="2555" width="106.7109375" style="127" customWidth="1"/>
    <col min="2556" max="2557" width="0" style="127" hidden="1" customWidth="1"/>
    <col min="2558" max="2558" width="16.28515625" style="127" customWidth="1"/>
    <col min="2559" max="2559" width="11.5703125" style="127" customWidth="1"/>
    <col min="2560" max="2560" width="16.28515625" style="127" customWidth="1"/>
    <col min="2561" max="2562" width="0" style="127" hidden="1" customWidth="1"/>
    <col min="2563" max="2808" width="9.140625" style="127"/>
    <col min="2809" max="2809" width="4" style="127" customWidth="1"/>
    <col min="2810" max="2810" width="54.85546875" style="127" customWidth="1"/>
    <col min="2811" max="2811" width="106.7109375" style="127" customWidth="1"/>
    <col min="2812" max="2813" width="0" style="127" hidden="1" customWidth="1"/>
    <col min="2814" max="2814" width="16.28515625" style="127" customWidth="1"/>
    <col min="2815" max="2815" width="11.5703125" style="127" customWidth="1"/>
    <col min="2816" max="2816" width="16.28515625" style="127" customWidth="1"/>
    <col min="2817" max="2818" width="0" style="127" hidden="1" customWidth="1"/>
    <col min="2819" max="3064" width="9.140625" style="127"/>
    <col min="3065" max="3065" width="4" style="127" customWidth="1"/>
    <col min="3066" max="3066" width="54.85546875" style="127" customWidth="1"/>
    <col min="3067" max="3067" width="106.7109375" style="127" customWidth="1"/>
    <col min="3068" max="3069" width="0" style="127" hidden="1" customWidth="1"/>
    <col min="3070" max="3070" width="16.28515625" style="127" customWidth="1"/>
    <col min="3071" max="3071" width="11.5703125" style="127" customWidth="1"/>
    <col min="3072" max="3072" width="16.28515625" style="127" customWidth="1"/>
    <col min="3073" max="3074" width="0" style="127" hidden="1" customWidth="1"/>
    <col min="3075" max="3320" width="9.140625" style="127"/>
    <col min="3321" max="3321" width="4" style="127" customWidth="1"/>
    <col min="3322" max="3322" width="54.85546875" style="127" customWidth="1"/>
    <col min="3323" max="3323" width="106.7109375" style="127" customWidth="1"/>
    <col min="3324" max="3325" width="0" style="127" hidden="1" customWidth="1"/>
    <col min="3326" max="3326" width="16.28515625" style="127" customWidth="1"/>
    <col min="3327" max="3327" width="11.5703125" style="127" customWidth="1"/>
    <col min="3328" max="3328" width="16.28515625" style="127" customWidth="1"/>
    <col min="3329" max="3330" width="0" style="127" hidden="1" customWidth="1"/>
    <col min="3331" max="3576" width="9.140625" style="127"/>
    <col min="3577" max="3577" width="4" style="127" customWidth="1"/>
    <col min="3578" max="3578" width="54.85546875" style="127" customWidth="1"/>
    <col min="3579" max="3579" width="106.7109375" style="127" customWidth="1"/>
    <col min="3580" max="3581" width="0" style="127" hidden="1" customWidth="1"/>
    <col min="3582" max="3582" width="16.28515625" style="127" customWidth="1"/>
    <col min="3583" max="3583" width="11.5703125" style="127" customWidth="1"/>
    <col min="3584" max="3584" width="16.28515625" style="127" customWidth="1"/>
    <col min="3585" max="3586" width="0" style="127" hidden="1" customWidth="1"/>
    <col min="3587" max="3832" width="9.140625" style="127"/>
    <col min="3833" max="3833" width="4" style="127" customWidth="1"/>
    <col min="3834" max="3834" width="54.85546875" style="127" customWidth="1"/>
    <col min="3835" max="3835" width="106.7109375" style="127" customWidth="1"/>
    <col min="3836" max="3837" width="0" style="127" hidden="1" customWidth="1"/>
    <col min="3838" max="3838" width="16.28515625" style="127" customWidth="1"/>
    <col min="3839" max="3839" width="11.5703125" style="127" customWidth="1"/>
    <col min="3840" max="3840" width="16.28515625" style="127" customWidth="1"/>
    <col min="3841" max="3842" width="0" style="127" hidden="1" customWidth="1"/>
    <col min="3843" max="4088" width="9.140625" style="127"/>
    <col min="4089" max="4089" width="4" style="127" customWidth="1"/>
    <col min="4090" max="4090" width="54.85546875" style="127" customWidth="1"/>
    <col min="4091" max="4091" width="106.7109375" style="127" customWidth="1"/>
    <col min="4092" max="4093" width="0" style="127" hidden="1" customWidth="1"/>
    <col min="4094" max="4094" width="16.28515625" style="127" customWidth="1"/>
    <col min="4095" max="4095" width="11.5703125" style="127" customWidth="1"/>
    <col min="4096" max="4096" width="16.28515625" style="127" customWidth="1"/>
    <col min="4097" max="4098" width="0" style="127" hidden="1" customWidth="1"/>
    <col min="4099" max="4344" width="9.140625" style="127"/>
    <col min="4345" max="4345" width="4" style="127" customWidth="1"/>
    <col min="4346" max="4346" width="54.85546875" style="127" customWidth="1"/>
    <col min="4347" max="4347" width="106.7109375" style="127" customWidth="1"/>
    <col min="4348" max="4349" width="0" style="127" hidden="1" customWidth="1"/>
    <col min="4350" max="4350" width="16.28515625" style="127" customWidth="1"/>
    <col min="4351" max="4351" width="11.5703125" style="127" customWidth="1"/>
    <col min="4352" max="4352" width="16.28515625" style="127" customWidth="1"/>
    <col min="4353" max="4354" width="0" style="127" hidden="1" customWidth="1"/>
    <col min="4355" max="4600" width="9.140625" style="127"/>
    <col min="4601" max="4601" width="4" style="127" customWidth="1"/>
    <col min="4602" max="4602" width="54.85546875" style="127" customWidth="1"/>
    <col min="4603" max="4603" width="106.7109375" style="127" customWidth="1"/>
    <col min="4604" max="4605" width="0" style="127" hidden="1" customWidth="1"/>
    <col min="4606" max="4606" width="16.28515625" style="127" customWidth="1"/>
    <col min="4607" max="4607" width="11.5703125" style="127" customWidth="1"/>
    <col min="4608" max="4608" width="16.28515625" style="127" customWidth="1"/>
    <col min="4609" max="4610" width="0" style="127" hidden="1" customWidth="1"/>
    <col min="4611" max="4856" width="9.140625" style="127"/>
    <col min="4857" max="4857" width="4" style="127" customWidth="1"/>
    <col min="4858" max="4858" width="54.85546875" style="127" customWidth="1"/>
    <col min="4859" max="4859" width="106.7109375" style="127" customWidth="1"/>
    <col min="4860" max="4861" width="0" style="127" hidden="1" customWidth="1"/>
    <col min="4862" max="4862" width="16.28515625" style="127" customWidth="1"/>
    <col min="4863" max="4863" width="11.5703125" style="127" customWidth="1"/>
    <col min="4864" max="4864" width="16.28515625" style="127" customWidth="1"/>
    <col min="4865" max="4866" width="0" style="127" hidden="1" customWidth="1"/>
    <col min="4867" max="5112" width="9.140625" style="127"/>
    <col min="5113" max="5113" width="4" style="127" customWidth="1"/>
    <col min="5114" max="5114" width="54.85546875" style="127" customWidth="1"/>
    <col min="5115" max="5115" width="106.7109375" style="127" customWidth="1"/>
    <col min="5116" max="5117" width="0" style="127" hidden="1" customWidth="1"/>
    <col min="5118" max="5118" width="16.28515625" style="127" customWidth="1"/>
    <col min="5119" max="5119" width="11.5703125" style="127" customWidth="1"/>
    <col min="5120" max="5120" width="16.28515625" style="127" customWidth="1"/>
    <col min="5121" max="5122" width="0" style="127" hidden="1" customWidth="1"/>
    <col min="5123" max="5368" width="9.140625" style="127"/>
    <col min="5369" max="5369" width="4" style="127" customWidth="1"/>
    <col min="5370" max="5370" width="54.85546875" style="127" customWidth="1"/>
    <col min="5371" max="5371" width="106.7109375" style="127" customWidth="1"/>
    <col min="5372" max="5373" width="0" style="127" hidden="1" customWidth="1"/>
    <col min="5374" max="5374" width="16.28515625" style="127" customWidth="1"/>
    <col min="5375" max="5375" width="11.5703125" style="127" customWidth="1"/>
    <col min="5376" max="5376" width="16.28515625" style="127" customWidth="1"/>
    <col min="5377" max="5378" width="0" style="127" hidden="1" customWidth="1"/>
    <col min="5379" max="5624" width="9.140625" style="127"/>
    <col min="5625" max="5625" width="4" style="127" customWidth="1"/>
    <col min="5626" max="5626" width="54.85546875" style="127" customWidth="1"/>
    <col min="5627" max="5627" width="106.7109375" style="127" customWidth="1"/>
    <col min="5628" max="5629" width="0" style="127" hidden="1" customWidth="1"/>
    <col min="5630" max="5630" width="16.28515625" style="127" customWidth="1"/>
    <col min="5631" max="5631" width="11.5703125" style="127" customWidth="1"/>
    <col min="5632" max="5632" width="16.28515625" style="127" customWidth="1"/>
    <col min="5633" max="5634" width="0" style="127" hidden="1" customWidth="1"/>
    <col min="5635" max="5880" width="9.140625" style="127"/>
    <col min="5881" max="5881" width="4" style="127" customWidth="1"/>
    <col min="5882" max="5882" width="54.85546875" style="127" customWidth="1"/>
    <col min="5883" max="5883" width="106.7109375" style="127" customWidth="1"/>
    <col min="5884" max="5885" width="0" style="127" hidden="1" customWidth="1"/>
    <col min="5886" max="5886" width="16.28515625" style="127" customWidth="1"/>
    <col min="5887" max="5887" width="11.5703125" style="127" customWidth="1"/>
    <col min="5888" max="5888" width="16.28515625" style="127" customWidth="1"/>
    <col min="5889" max="5890" width="0" style="127" hidden="1" customWidth="1"/>
    <col min="5891" max="6136" width="9.140625" style="127"/>
    <col min="6137" max="6137" width="4" style="127" customWidth="1"/>
    <col min="6138" max="6138" width="54.85546875" style="127" customWidth="1"/>
    <col min="6139" max="6139" width="106.7109375" style="127" customWidth="1"/>
    <col min="6140" max="6141" width="0" style="127" hidden="1" customWidth="1"/>
    <col min="6142" max="6142" width="16.28515625" style="127" customWidth="1"/>
    <col min="6143" max="6143" width="11.5703125" style="127" customWidth="1"/>
    <col min="6144" max="6144" width="16.28515625" style="127" customWidth="1"/>
    <col min="6145" max="6146" width="0" style="127" hidden="1" customWidth="1"/>
    <col min="6147" max="6392" width="9.140625" style="127"/>
    <col min="6393" max="6393" width="4" style="127" customWidth="1"/>
    <col min="6394" max="6394" width="54.85546875" style="127" customWidth="1"/>
    <col min="6395" max="6395" width="106.7109375" style="127" customWidth="1"/>
    <col min="6396" max="6397" width="0" style="127" hidden="1" customWidth="1"/>
    <col min="6398" max="6398" width="16.28515625" style="127" customWidth="1"/>
    <col min="6399" max="6399" width="11.5703125" style="127" customWidth="1"/>
    <col min="6400" max="6400" width="16.28515625" style="127" customWidth="1"/>
    <col min="6401" max="6402" width="0" style="127" hidden="1" customWidth="1"/>
    <col min="6403" max="6648" width="9.140625" style="127"/>
    <col min="6649" max="6649" width="4" style="127" customWidth="1"/>
    <col min="6650" max="6650" width="54.85546875" style="127" customWidth="1"/>
    <col min="6651" max="6651" width="106.7109375" style="127" customWidth="1"/>
    <col min="6652" max="6653" width="0" style="127" hidden="1" customWidth="1"/>
    <col min="6654" max="6654" width="16.28515625" style="127" customWidth="1"/>
    <col min="6655" max="6655" width="11.5703125" style="127" customWidth="1"/>
    <col min="6656" max="6656" width="16.28515625" style="127" customWidth="1"/>
    <col min="6657" max="6658" width="0" style="127" hidden="1" customWidth="1"/>
    <col min="6659" max="6904" width="9.140625" style="127"/>
    <col min="6905" max="6905" width="4" style="127" customWidth="1"/>
    <col min="6906" max="6906" width="54.85546875" style="127" customWidth="1"/>
    <col min="6907" max="6907" width="106.7109375" style="127" customWidth="1"/>
    <col min="6908" max="6909" width="0" style="127" hidden="1" customWidth="1"/>
    <col min="6910" max="6910" width="16.28515625" style="127" customWidth="1"/>
    <col min="6911" max="6911" width="11.5703125" style="127" customWidth="1"/>
    <col min="6912" max="6912" width="16.28515625" style="127" customWidth="1"/>
    <col min="6913" max="6914" width="0" style="127" hidden="1" customWidth="1"/>
    <col min="6915" max="7160" width="9.140625" style="127"/>
    <col min="7161" max="7161" width="4" style="127" customWidth="1"/>
    <col min="7162" max="7162" width="54.85546875" style="127" customWidth="1"/>
    <col min="7163" max="7163" width="106.7109375" style="127" customWidth="1"/>
    <col min="7164" max="7165" width="0" style="127" hidden="1" customWidth="1"/>
    <col min="7166" max="7166" width="16.28515625" style="127" customWidth="1"/>
    <col min="7167" max="7167" width="11.5703125" style="127" customWidth="1"/>
    <col min="7168" max="7168" width="16.28515625" style="127" customWidth="1"/>
    <col min="7169" max="7170" width="0" style="127" hidden="1" customWidth="1"/>
    <col min="7171" max="7416" width="9.140625" style="127"/>
    <col min="7417" max="7417" width="4" style="127" customWidth="1"/>
    <col min="7418" max="7418" width="54.85546875" style="127" customWidth="1"/>
    <col min="7419" max="7419" width="106.7109375" style="127" customWidth="1"/>
    <col min="7420" max="7421" width="0" style="127" hidden="1" customWidth="1"/>
    <col min="7422" max="7422" width="16.28515625" style="127" customWidth="1"/>
    <col min="7423" max="7423" width="11.5703125" style="127" customWidth="1"/>
    <col min="7424" max="7424" width="16.28515625" style="127" customWidth="1"/>
    <col min="7425" max="7426" width="0" style="127" hidden="1" customWidth="1"/>
    <col min="7427" max="7672" width="9.140625" style="127"/>
    <col min="7673" max="7673" width="4" style="127" customWidth="1"/>
    <col min="7674" max="7674" width="54.85546875" style="127" customWidth="1"/>
    <col min="7675" max="7675" width="106.7109375" style="127" customWidth="1"/>
    <col min="7676" max="7677" width="0" style="127" hidden="1" customWidth="1"/>
    <col min="7678" max="7678" width="16.28515625" style="127" customWidth="1"/>
    <col min="7679" max="7679" width="11.5703125" style="127" customWidth="1"/>
    <col min="7680" max="7680" width="16.28515625" style="127" customWidth="1"/>
    <col min="7681" max="7682" width="0" style="127" hidden="1" customWidth="1"/>
    <col min="7683" max="7928" width="9.140625" style="127"/>
    <col min="7929" max="7929" width="4" style="127" customWidth="1"/>
    <col min="7930" max="7930" width="54.85546875" style="127" customWidth="1"/>
    <col min="7931" max="7931" width="106.7109375" style="127" customWidth="1"/>
    <col min="7932" max="7933" width="0" style="127" hidden="1" customWidth="1"/>
    <col min="7934" max="7934" width="16.28515625" style="127" customWidth="1"/>
    <col min="7935" max="7935" width="11.5703125" style="127" customWidth="1"/>
    <col min="7936" max="7936" width="16.28515625" style="127" customWidth="1"/>
    <col min="7937" max="7938" width="0" style="127" hidden="1" customWidth="1"/>
    <col min="7939" max="8184" width="9.140625" style="127"/>
    <col min="8185" max="8185" width="4" style="127" customWidth="1"/>
    <col min="8186" max="8186" width="54.85546875" style="127" customWidth="1"/>
    <col min="8187" max="8187" width="106.7109375" style="127" customWidth="1"/>
    <col min="8188" max="8189" width="0" style="127" hidden="1" customWidth="1"/>
    <col min="8190" max="8190" width="16.28515625" style="127" customWidth="1"/>
    <col min="8191" max="8191" width="11.5703125" style="127" customWidth="1"/>
    <col min="8192" max="8192" width="16.28515625" style="127" customWidth="1"/>
    <col min="8193" max="8194" width="0" style="127" hidden="1" customWidth="1"/>
    <col min="8195" max="8440" width="9.140625" style="127"/>
    <col min="8441" max="8441" width="4" style="127" customWidth="1"/>
    <col min="8442" max="8442" width="54.85546875" style="127" customWidth="1"/>
    <col min="8443" max="8443" width="106.7109375" style="127" customWidth="1"/>
    <col min="8444" max="8445" width="0" style="127" hidden="1" customWidth="1"/>
    <col min="8446" max="8446" width="16.28515625" style="127" customWidth="1"/>
    <col min="8447" max="8447" width="11.5703125" style="127" customWidth="1"/>
    <col min="8448" max="8448" width="16.28515625" style="127" customWidth="1"/>
    <col min="8449" max="8450" width="0" style="127" hidden="1" customWidth="1"/>
    <col min="8451" max="8696" width="9.140625" style="127"/>
    <col min="8697" max="8697" width="4" style="127" customWidth="1"/>
    <col min="8698" max="8698" width="54.85546875" style="127" customWidth="1"/>
    <col min="8699" max="8699" width="106.7109375" style="127" customWidth="1"/>
    <col min="8700" max="8701" width="0" style="127" hidden="1" customWidth="1"/>
    <col min="8702" max="8702" width="16.28515625" style="127" customWidth="1"/>
    <col min="8703" max="8703" width="11.5703125" style="127" customWidth="1"/>
    <col min="8704" max="8704" width="16.28515625" style="127" customWidth="1"/>
    <col min="8705" max="8706" width="0" style="127" hidden="1" customWidth="1"/>
    <col min="8707" max="8952" width="9.140625" style="127"/>
    <col min="8953" max="8953" width="4" style="127" customWidth="1"/>
    <col min="8954" max="8954" width="54.85546875" style="127" customWidth="1"/>
    <col min="8955" max="8955" width="106.7109375" style="127" customWidth="1"/>
    <col min="8956" max="8957" width="0" style="127" hidden="1" customWidth="1"/>
    <col min="8958" max="8958" width="16.28515625" style="127" customWidth="1"/>
    <col min="8959" max="8959" width="11.5703125" style="127" customWidth="1"/>
    <col min="8960" max="8960" width="16.28515625" style="127" customWidth="1"/>
    <col min="8961" max="8962" width="0" style="127" hidden="1" customWidth="1"/>
    <col min="8963" max="9208" width="9.140625" style="127"/>
    <col min="9209" max="9209" width="4" style="127" customWidth="1"/>
    <col min="9210" max="9210" width="54.85546875" style="127" customWidth="1"/>
    <col min="9211" max="9211" width="106.7109375" style="127" customWidth="1"/>
    <col min="9212" max="9213" width="0" style="127" hidden="1" customWidth="1"/>
    <col min="9214" max="9214" width="16.28515625" style="127" customWidth="1"/>
    <col min="9215" max="9215" width="11.5703125" style="127" customWidth="1"/>
    <col min="9216" max="9216" width="16.28515625" style="127" customWidth="1"/>
    <col min="9217" max="9218" width="0" style="127" hidden="1" customWidth="1"/>
    <col min="9219" max="9464" width="9.140625" style="127"/>
    <col min="9465" max="9465" width="4" style="127" customWidth="1"/>
    <col min="9466" max="9466" width="54.85546875" style="127" customWidth="1"/>
    <col min="9467" max="9467" width="106.7109375" style="127" customWidth="1"/>
    <col min="9468" max="9469" width="0" style="127" hidden="1" customWidth="1"/>
    <col min="9470" max="9470" width="16.28515625" style="127" customWidth="1"/>
    <col min="9471" max="9471" width="11.5703125" style="127" customWidth="1"/>
    <col min="9472" max="9472" width="16.28515625" style="127" customWidth="1"/>
    <col min="9473" max="9474" width="0" style="127" hidden="1" customWidth="1"/>
    <col min="9475" max="9720" width="9.140625" style="127"/>
    <col min="9721" max="9721" width="4" style="127" customWidth="1"/>
    <col min="9722" max="9722" width="54.85546875" style="127" customWidth="1"/>
    <col min="9723" max="9723" width="106.7109375" style="127" customWidth="1"/>
    <col min="9724" max="9725" width="0" style="127" hidden="1" customWidth="1"/>
    <col min="9726" max="9726" width="16.28515625" style="127" customWidth="1"/>
    <col min="9727" max="9727" width="11.5703125" style="127" customWidth="1"/>
    <col min="9728" max="9728" width="16.28515625" style="127" customWidth="1"/>
    <col min="9729" max="9730" width="0" style="127" hidden="1" customWidth="1"/>
    <col min="9731" max="9976" width="9.140625" style="127"/>
    <col min="9977" max="9977" width="4" style="127" customWidth="1"/>
    <col min="9978" max="9978" width="54.85546875" style="127" customWidth="1"/>
    <col min="9979" max="9979" width="106.7109375" style="127" customWidth="1"/>
    <col min="9980" max="9981" width="0" style="127" hidden="1" customWidth="1"/>
    <col min="9982" max="9982" width="16.28515625" style="127" customWidth="1"/>
    <col min="9983" max="9983" width="11.5703125" style="127" customWidth="1"/>
    <col min="9984" max="9984" width="16.28515625" style="127" customWidth="1"/>
    <col min="9985" max="9986" width="0" style="127" hidden="1" customWidth="1"/>
    <col min="9987" max="10232" width="9.140625" style="127"/>
    <col min="10233" max="10233" width="4" style="127" customWidth="1"/>
    <col min="10234" max="10234" width="54.85546875" style="127" customWidth="1"/>
    <col min="10235" max="10235" width="106.7109375" style="127" customWidth="1"/>
    <col min="10236" max="10237" width="0" style="127" hidden="1" customWidth="1"/>
    <col min="10238" max="10238" width="16.28515625" style="127" customWidth="1"/>
    <col min="10239" max="10239" width="11.5703125" style="127" customWidth="1"/>
    <col min="10240" max="10240" width="16.28515625" style="127" customWidth="1"/>
    <col min="10241" max="10242" width="0" style="127" hidden="1" customWidth="1"/>
    <col min="10243" max="10488" width="9.140625" style="127"/>
    <col min="10489" max="10489" width="4" style="127" customWidth="1"/>
    <col min="10490" max="10490" width="54.85546875" style="127" customWidth="1"/>
    <col min="10491" max="10491" width="106.7109375" style="127" customWidth="1"/>
    <col min="10492" max="10493" width="0" style="127" hidden="1" customWidth="1"/>
    <col min="10494" max="10494" width="16.28515625" style="127" customWidth="1"/>
    <col min="10495" max="10495" width="11.5703125" style="127" customWidth="1"/>
    <col min="10496" max="10496" width="16.28515625" style="127" customWidth="1"/>
    <col min="10497" max="10498" width="0" style="127" hidden="1" customWidth="1"/>
    <col min="10499" max="10744" width="9.140625" style="127"/>
    <col min="10745" max="10745" width="4" style="127" customWidth="1"/>
    <col min="10746" max="10746" width="54.85546875" style="127" customWidth="1"/>
    <col min="10747" max="10747" width="106.7109375" style="127" customWidth="1"/>
    <col min="10748" max="10749" width="0" style="127" hidden="1" customWidth="1"/>
    <col min="10750" max="10750" width="16.28515625" style="127" customWidth="1"/>
    <col min="10751" max="10751" width="11.5703125" style="127" customWidth="1"/>
    <col min="10752" max="10752" width="16.28515625" style="127" customWidth="1"/>
    <col min="10753" max="10754" width="0" style="127" hidden="1" customWidth="1"/>
    <col min="10755" max="11000" width="9.140625" style="127"/>
    <col min="11001" max="11001" width="4" style="127" customWidth="1"/>
    <col min="11002" max="11002" width="54.85546875" style="127" customWidth="1"/>
    <col min="11003" max="11003" width="106.7109375" style="127" customWidth="1"/>
    <col min="11004" max="11005" width="0" style="127" hidden="1" customWidth="1"/>
    <col min="11006" max="11006" width="16.28515625" style="127" customWidth="1"/>
    <col min="11007" max="11007" width="11.5703125" style="127" customWidth="1"/>
    <col min="11008" max="11008" width="16.28515625" style="127" customWidth="1"/>
    <col min="11009" max="11010" width="0" style="127" hidden="1" customWidth="1"/>
    <col min="11011" max="11256" width="9.140625" style="127"/>
    <col min="11257" max="11257" width="4" style="127" customWidth="1"/>
    <col min="11258" max="11258" width="54.85546875" style="127" customWidth="1"/>
    <col min="11259" max="11259" width="106.7109375" style="127" customWidth="1"/>
    <col min="11260" max="11261" width="0" style="127" hidden="1" customWidth="1"/>
    <col min="11262" max="11262" width="16.28515625" style="127" customWidth="1"/>
    <col min="11263" max="11263" width="11.5703125" style="127" customWidth="1"/>
    <col min="11264" max="11264" width="16.28515625" style="127" customWidth="1"/>
    <col min="11265" max="11266" width="0" style="127" hidden="1" customWidth="1"/>
    <col min="11267" max="11512" width="9.140625" style="127"/>
    <col min="11513" max="11513" width="4" style="127" customWidth="1"/>
    <col min="11514" max="11514" width="54.85546875" style="127" customWidth="1"/>
    <col min="11515" max="11515" width="106.7109375" style="127" customWidth="1"/>
    <col min="11516" max="11517" width="0" style="127" hidden="1" customWidth="1"/>
    <col min="11518" max="11518" width="16.28515625" style="127" customWidth="1"/>
    <col min="11519" max="11519" width="11.5703125" style="127" customWidth="1"/>
    <col min="11520" max="11520" width="16.28515625" style="127" customWidth="1"/>
    <col min="11521" max="11522" width="0" style="127" hidden="1" customWidth="1"/>
    <col min="11523" max="11768" width="9.140625" style="127"/>
    <col min="11769" max="11769" width="4" style="127" customWidth="1"/>
    <col min="11770" max="11770" width="54.85546875" style="127" customWidth="1"/>
    <col min="11771" max="11771" width="106.7109375" style="127" customWidth="1"/>
    <col min="11772" max="11773" width="0" style="127" hidden="1" customWidth="1"/>
    <col min="11774" max="11774" width="16.28515625" style="127" customWidth="1"/>
    <col min="11775" max="11775" width="11.5703125" style="127" customWidth="1"/>
    <col min="11776" max="11776" width="16.28515625" style="127" customWidth="1"/>
    <col min="11777" max="11778" width="0" style="127" hidden="1" customWidth="1"/>
    <col min="11779" max="12024" width="9.140625" style="127"/>
    <col min="12025" max="12025" width="4" style="127" customWidth="1"/>
    <col min="12026" max="12026" width="54.85546875" style="127" customWidth="1"/>
    <col min="12027" max="12027" width="106.7109375" style="127" customWidth="1"/>
    <col min="12028" max="12029" width="0" style="127" hidden="1" customWidth="1"/>
    <col min="12030" max="12030" width="16.28515625" style="127" customWidth="1"/>
    <col min="12031" max="12031" width="11.5703125" style="127" customWidth="1"/>
    <col min="12032" max="12032" width="16.28515625" style="127" customWidth="1"/>
    <col min="12033" max="12034" width="0" style="127" hidden="1" customWidth="1"/>
    <col min="12035" max="12280" width="9.140625" style="127"/>
    <col min="12281" max="12281" width="4" style="127" customWidth="1"/>
    <col min="12282" max="12282" width="54.85546875" style="127" customWidth="1"/>
    <col min="12283" max="12283" width="106.7109375" style="127" customWidth="1"/>
    <col min="12284" max="12285" width="0" style="127" hidden="1" customWidth="1"/>
    <col min="12286" max="12286" width="16.28515625" style="127" customWidth="1"/>
    <col min="12287" max="12287" width="11.5703125" style="127" customWidth="1"/>
    <col min="12288" max="12288" width="16.28515625" style="127" customWidth="1"/>
    <col min="12289" max="12290" width="0" style="127" hidden="1" customWidth="1"/>
    <col min="12291" max="12536" width="9.140625" style="127"/>
    <col min="12537" max="12537" width="4" style="127" customWidth="1"/>
    <col min="12538" max="12538" width="54.85546875" style="127" customWidth="1"/>
    <col min="12539" max="12539" width="106.7109375" style="127" customWidth="1"/>
    <col min="12540" max="12541" width="0" style="127" hidden="1" customWidth="1"/>
    <col min="12542" max="12542" width="16.28515625" style="127" customWidth="1"/>
    <col min="12543" max="12543" width="11.5703125" style="127" customWidth="1"/>
    <col min="12544" max="12544" width="16.28515625" style="127" customWidth="1"/>
    <col min="12545" max="12546" width="0" style="127" hidden="1" customWidth="1"/>
    <col min="12547" max="12792" width="9.140625" style="127"/>
    <col min="12793" max="12793" width="4" style="127" customWidth="1"/>
    <col min="12794" max="12794" width="54.85546875" style="127" customWidth="1"/>
    <col min="12795" max="12795" width="106.7109375" style="127" customWidth="1"/>
    <col min="12796" max="12797" width="0" style="127" hidden="1" customWidth="1"/>
    <col min="12798" max="12798" width="16.28515625" style="127" customWidth="1"/>
    <col min="12799" max="12799" width="11.5703125" style="127" customWidth="1"/>
    <col min="12800" max="12800" width="16.28515625" style="127" customWidth="1"/>
    <col min="12801" max="12802" width="0" style="127" hidden="1" customWidth="1"/>
    <col min="12803" max="13048" width="9.140625" style="127"/>
    <col min="13049" max="13049" width="4" style="127" customWidth="1"/>
    <col min="13050" max="13050" width="54.85546875" style="127" customWidth="1"/>
    <col min="13051" max="13051" width="106.7109375" style="127" customWidth="1"/>
    <col min="13052" max="13053" width="0" style="127" hidden="1" customWidth="1"/>
    <col min="13054" max="13054" width="16.28515625" style="127" customWidth="1"/>
    <col min="13055" max="13055" width="11.5703125" style="127" customWidth="1"/>
    <col min="13056" max="13056" width="16.28515625" style="127" customWidth="1"/>
    <col min="13057" max="13058" width="0" style="127" hidden="1" customWidth="1"/>
    <col min="13059" max="13304" width="9.140625" style="127"/>
    <col min="13305" max="13305" width="4" style="127" customWidth="1"/>
    <col min="13306" max="13306" width="54.85546875" style="127" customWidth="1"/>
    <col min="13307" max="13307" width="106.7109375" style="127" customWidth="1"/>
    <col min="13308" max="13309" width="0" style="127" hidden="1" customWidth="1"/>
    <col min="13310" max="13310" width="16.28515625" style="127" customWidth="1"/>
    <col min="13311" max="13311" width="11.5703125" style="127" customWidth="1"/>
    <col min="13312" max="13312" width="16.28515625" style="127" customWidth="1"/>
    <col min="13313" max="13314" width="0" style="127" hidden="1" customWidth="1"/>
    <col min="13315" max="13560" width="9.140625" style="127"/>
    <col min="13561" max="13561" width="4" style="127" customWidth="1"/>
    <col min="13562" max="13562" width="54.85546875" style="127" customWidth="1"/>
    <col min="13563" max="13563" width="106.7109375" style="127" customWidth="1"/>
    <col min="13564" max="13565" width="0" style="127" hidden="1" customWidth="1"/>
    <col min="13566" max="13566" width="16.28515625" style="127" customWidth="1"/>
    <col min="13567" max="13567" width="11.5703125" style="127" customWidth="1"/>
    <col min="13568" max="13568" width="16.28515625" style="127" customWidth="1"/>
    <col min="13569" max="13570" width="0" style="127" hidden="1" customWidth="1"/>
    <col min="13571" max="13816" width="9.140625" style="127"/>
    <col min="13817" max="13817" width="4" style="127" customWidth="1"/>
    <col min="13818" max="13818" width="54.85546875" style="127" customWidth="1"/>
    <col min="13819" max="13819" width="106.7109375" style="127" customWidth="1"/>
    <col min="13820" max="13821" width="0" style="127" hidden="1" customWidth="1"/>
    <col min="13822" max="13822" width="16.28515625" style="127" customWidth="1"/>
    <col min="13823" max="13823" width="11.5703125" style="127" customWidth="1"/>
    <col min="13824" max="13824" width="16.28515625" style="127" customWidth="1"/>
    <col min="13825" max="13826" width="0" style="127" hidden="1" customWidth="1"/>
    <col min="13827" max="14072" width="9.140625" style="127"/>
    <col min="14073" max="14073" width="4" style="127" customWidth="1"/>
    <col min="14074" max="14074" width="54.85546875" style="127" customWidth="1"/>
    <col min="14075" max="14075" width="106.7109375" style="127" customWidth="1"/>
    <col min="14076" max="14077" width="0" style="127" hidden="1" customWidth="1"/>
    <col min="14078" max="14078" width="16.28515625" style="127" customWidth="1"/>
    <col min="14079" max="14079" width="11.5703125" style="127" customWidth="1"/>
    <col min="14080" max="14080" width="16.28515625" style="127" customWidth="1"/>
    <col min="14081" max="14082" width="0" style="127" hidden="1" customWidth="1"/>
    <col min="14083" max="14328" width="9.140625" style="127"/>
    <col min="14329" max="14329" width="4" style="127" customWidth="1"/>
    <col min="14330" max="14330" width="54.85546875" style="127" customWidth="1"/>
    <col min="14331" max="14331" width="106.7109375" style="127" customWidth="1"/>
    <col min="14332" max="14333" width="0" style="127" hidden="1" customWidth="1"/>
    <col min="14334" max="14334" width="16.28515625" style="127" customWidth="1"/>
    <col min="14335" max="14335" width="11.5703125" style="127" customWidth="1"/>
    <col min="14336" max="14336" width="16.28515625" style="127" customWidth="1"/>
    <col min="14337" max="14338" width="0" style="127" hidden="1" customWidth="1"/>
    <col min="14339" max="14584" width="9.140625" style="127"/>
    <col min="14585" max="14585" width="4" style="127" customWidth="1"/>
    <col min="14586" max="14586" width="54.85546875" style="127" customWidth="1"/>
    <col min="14587" max="14587" width="106.7109375" style="127" customWidth="1"/>
    <col min="14588" max="14589" width="0" style="127" hidden="1" customWidth="1"/>
    <col min="14590" max="14590" width="16.28515625" style="127" customWidth="1"/>
    <col min="14591" max="14591" width="11.5703125" style="127" customWidth="1"/>
    <col min="14592" max="14592" width="16.28515625" style="127" customWidth="1"/>
    <col min="14593" max="14594" width="0" style="127" hidden="1" customWidth="1"/>
    <col min="14595" max="14840" width="9.140625" style="127"/>
    <col min="14841" max="14841" width="4" style="127" customWidth="1"/>
    <col min="14842" max="14842" width="54.85546875" style="127" customWidth="1"/>
    <col min="14843" max="14843" width="106.7109375" style="127" customWidth="1"/>
    <col min="14844" max="14845" width="0" style="127" hidden="1" customWidth="1"/>
    <col min="14846" max="14846" width="16.28515625" style="127" customWidth="1"/>
    <col min="14847" max="14847" width="11.5703125" style="127" customWidth="1"/>
    <col min="14848" max="14848" width="16.28515625" style="127" customWidth="1"/>
    <col min="14849" max="14850" width="0" style="127" hidden="1" customWidth="1"/>
    <col min="14851" max="15096" width="9.140625" style="127"/>
    <col min="15097" max="15097" width="4" style="127" customWidth="1"/>
    <col min="15098" max="15098" width="54.85546875" style="127" customWidth="1"/>
    <col min="15099" max="15099" width="106.7109375" style="127" customWidth="1"/>
    <col min="15100" max="15101" width="0" style="127" hidden="1" customWidth="1"/>
    <col min="15102" max="15102" width="16.28515625" style="127" customWidth="1"/>
    <col min="15103" max="15103" width="11.5703125" style="127" customWidth="1"/>
    <col min="15104" max="15104" width="16.28515625" style="127" customWidth="1"/>
    <col min="15105" max="15106" width="0" style="127" hidden="1" customWidth="1"/>
    <col min="15107" max="15352" width="9.140625" style="127"/>
    <col min="15353" max="15353" width="4" style="127" customWidth="1"/>
    <col min="15354" max="15354" width="54.85546875" style="127" customWidth="1"/>
    <col min="15355" max="15355" width="106.7109375" style="127" customWidth="1"/>
    <col min="15356" max="15357" width="0" style="127" hidden="1" customWidth="1"/>
    <col min="15358" max="15358" width="16.28515625" style="127" customWidth="1"/>
    <col min="15359" max="15359" width="11.5703125" style="127" customWidth="1"/>
    <col min="15360" max="15360" width="16.28515625" style="127" customWidth="1"/>
    <col min="15361" max="15362" width="0" style="127" hidden="1" customWidth="1"/>
    <col min="15363" max="15608" width="9.140625" style="127"/>
    <col min="15609" max="15609" width="4" style="127" customWidth="1"/>
    <col min="15610" max="15610" width="54.85546875" style="127" customWidth="1"/>
    <col min="15611" max="15611" width="106.7109375" style="127" customWidth="1"/>
    <col min="15612" max="15613" width="0" style="127" hidden="1" customWidth="1"/>
    <col min="15614" max="15614" width="16.28515625" style="127" customWidth="1"/>
    <col min="15615" max="15615" width="11.5703125" style="127" customWidth="1"/>
    <col min="15616" max="15616" width="16.28515625" style="127" customWidth="1"/>
    <col min="15617" max="15618" width="0" style="127" hidden="1" customWidth="1"/>
    <col min="15619" max="15864" width="9.140625" style="127"/>
    <col min="15865" max="15865" width="4" style="127" customWidth="1"/>
    <col min="15866" max="15866" width="54.85546875" style="127" customWidth="1"/>
    <col min="15867" max="15867" width="106.7109375" style="127" customWidth="1"/>
    <col min="15868" max="15869" width="0" style="127" hidden="1" customWidth="1"/>
    <col min="15870" max="15870" width="16.28515625" style="127" customWidth="1"/>
    <col min="15871" max="15871" width="11.5703125" style="127" customWidth="1"/>
    <col min="15872" max="15872" width="16.28515625" style="127" customWidth="1"/>
    <col min="15873" max="15874" width="0" style="127" hidden="1" customWidth="1"/>
    <col min="15875" max="16120" width="9.140625" style="127"/>
    <col min="16121" max="16121" width="4" style="127" customWidth="1"/>
    <col min="16122" max="16122" width="54.85546875" style="127" customWidth="1"/>
    <col min="16123" max="16123" width="106.7109375" style="127" customWidth="1"/>
    <col min="16124" max="16125" width="0" style="127" hidden="1" customWidth="1"/>
    <col min="16126" max="16126" width="16.28515625" style="127" customWidth="1"/>
    <col min="16127" max="16127" width="11.5703125" style="127" customWidth="1"/>
    <col min="16128" max="16128" width="16.28515625" style="127" customWidth="1"/>
    <col min="16129" max="16130" width="0" style="127" hidden="1" customWidth="1"/>
    <col min="16131" max="16384" width="9.140625" style="127"/>
  </cols>
  <sheetData>
    <row r="1" spans="1:5" ht="12" customHeight="1" x14ac:dyDescent="0.2">
      <c r="A1" s="344" t="s">
        <v>581</v>
      </c>
      <c r="B1" s="344"/>
      <c r="C1" s="344"/>
      <c r="D1" s="344"/>
      <c r="E1" s="197"/>
    </row>
    <row r="2" spans="1:5" ht="12" customHeight="1" x14ac:dyDescent="0.2">
      <c r="A2" s="344" t="s">
        <v>687</v>
      </c>
      <c r="B2" s="344"/>
      <c r="C2" s="344"/>
      <c r="D2" s="344"/>
      <c r="E2" s="197"/>
    </row>
    <row r="3" spans="1:5" ht="12" customHeight="1" x14ac:dyDescent="0.2">
      <c r="A3" s="344" t="s">
        <v>96</v>
      </c>
      <c r="B3" s="344"/>
      <c r="C3" s="344"/>
      <c r="D3" s="344"/>
      <c r="E3" s="197"/>
    </row>
    <row r="4" spans="1:5" ht="12" customHeight="1" x14ac:dyDescent="0.2">
      <c r="A4" s="344" t="s">
        <v>97</v>
      </c>
      <c r="B4" s="344"/>
      <c r="C4" s="344"/>
      <c r="D4" s="344"/>
      <c r="E4" s="197"/>
    </row>
    <row r="5" spans="1:5" ht="12" customHeight="1" x14ac:dyDescent="0.2">
      <c r="A5" s="344" t="s">
        <v>927</v>
      </c>
      <c r="B5" s="344"/>
      <c r="C5" s="344"/>
      <c r="D5" s="344"/>
      <c r="E5" s="197"/>
    </row>
    <row r="6" spans="1:5" ht="12" customHeight="1" x14ac:dyDescent="0.2">
      <c r="A6" s="344" t="s">
        <v>98</v>
      </c>
      <c r="B6" s="344"/>
      <c r="C6" s="344"/>
      <c r="D6" s="344"/>
      <c r="E6" s="197"/>
    </row>
    <row r="7" spans="1:5" ht="12" customHeight="1" x14ac:dyDescent="0.2">
      <c r="A7" s="344" t="s">
        <v>97</v>
      </c>
      <c r="B7" s="344"/>
      <c r="C7" s="344"/>
      <c r="D7" s="344"/>
      <c r="E7" s="197"/>
    </row>
    <row r="8" spans="1:5" ht="12" customHeight="1" x14ac:dyDescent="0.2">
      <c r="A8" s="344" t="s">
        <v>709</v>
      </c>
      <c r="B8" s="344"/>
      <c r="C8" s="344"/>
      <c r="D8" s="344"/>
      <c r="E8" s="197"/>
    </row>
    <row r="9" spans="1:5" ht="12.75" x14ac:dyDescent="0.2">
      <c r="A9" s="349"/>
      <c r="B9" s="349"/>
      <c r="C9" s="305"/>
    </row>
    <row r="10" spans="1:5" x14ac:dyDescent="0.2">
      <c r="A10" s="348" t="s">
        <v>447</v>
      </c>
      <c r="B10" s="348"/>
      <c r="C10" s="348"/>
      <c r="D10" s="348"/>
    </row>
    <row r="11" spans="1:5" x14ac:dyDescent="0.2">
      <c r="A11" s="348" t="s">
        <v>879</v>
      </c>
      <c r="B11" s="348"/>
      <c r="C11" s="348"/>
      <c r="D11" s="348"/>
    </row>
    <row r="12" spans="1:5" x14ac:dyDescent="0.2">
      <c r="A12" s="348"/>
      <c r="B12" s="348"/>
      <c r="C12" s="348"/>
    </row>
    <row r="13" spans="1:5" x14ac:dyDescent="0.2">
      <c r="A13" s="128"/>
      <c r="B13" s="354"/>
      <c r="C13" s="354"/>
    </row>
    <row r="14" spans="1:5" ht="12" customHeight="1" x14ac:dyDescent="0.2">
      <c r="A14" s="355" t="s">
        <v>449</v>
      </c>
      <c r="B14" s="355" t="s">
        <v>450</v>
      </c>
      <c r="C14" s="356" t="s">
        <v>526</v>
      </c>
    </row>
    <row r="15" spans="1:5" s="129" customFormat="1" ht="16.5" customHeight="1" x14ac:dyDescent="0.2">
      <c r="A15" s="355"/>
      <c r="B15" s="355"/>
      <c r="C15" s="356" t="s">
        <v>451</v>
      </c>
    </row>
    <row r="16" spans="1:5" x14ac:dyDescent="0.2">
      <c r="A16" s="353"/>
      <c r="B16" s="353"/>
      <c r="C16" s="306">
        <f>C17+C24+C32+C37+C41+C43+C45+C48+C49+C50+C51+C52+C53+C54+C55+C56+C57+C58+C59+C60</f>
        <v>501517.1</v>
      </c>
      <c r="E16" s="196"/>
    </row>
    <row r="17" spans="1:3" s="129" customFormat="1" ht="33.75" customHeight="1" x14ac:dyDescent="0.2">
      <c r="A17" s="347" t="s">
        <v>219</v>
      </c>
      <c r="B17" s="300" t="s">
        <v>859</v>
      </c>
      <c r="C17" s="307">
        <f>C18+C19+C20+C21+C22+C23</f>
        <v>361852.1</v>
      </c>
    </row>
    <row r="18" spans="1:3" x14ac:dyDescent="0.2">
      <c r="A18" s="347"/>
      <c r="B18" s="130" t="s">
        <v>452</v>
      </c>
      <c r="C18" s="308">
        <f>'Пр 6 вед'!G195+'Пр 6 вед'!G332</f>
        <v>90519.099999999991</v>
      </c>
    </row>
    <row r="19" spans="1:3" x14ac:dyDescent="0.2">
      <c r="A19" s="347"/>
      <c r="B19" s="130" t="s">
        <v>453</v>
      </c>
      <c r="C19" s="308">
        <f>'Пр 6 вед'!G232+'Пр 6 вед'!G270</f>
        <v>204658.4</v>
      </c>
    </row>
    <row r="20" spans="1:3" x14ac:dyDescent="0.2">
      <c r="A20" s="347"/>
      <c r="B20" s="130" t="s">
        <v>689</v>
      </c>
      <c r="C20" s="308">
        <f>'Пр 6 вед'!G275+'Пр 6 вед'!G23</f>
        <v>50789.2</v>
      </c>
    </row>
    <row r="21" spans="1:3" x14ac:dyDescent="0.2">
      <c r="A21" s="347"/>
      <c r="B21" s="130" t="s">
        <v>454</v>
      </c>
      <c r="C21" s="308">
        <f>'Пр 6 вед'!G289</f>
        <v>2370</v>
      </c>
    </row>
    <row r="22" spans="1:3" ht="22.5" x14ac:dyDescent="0.2">
      <c r="A22" s="347"/>
      <c r="B22" s="130" t="s">
        <v>690</v>
      </c>
      <c r="C22" s="308">
        <f>'Пр 6 вед'!G28+'Пр 6 вед'!G227+'Пр 6 вед'!G230+'Пр 6 вед'!G264+'Пр 6 вед'!G267+'Пр 6 вед'!G269+'Пр 6 вед'!G288</f>
        <v>1367.8000000000002</v>
      </c>
    </row>
    <row r="23" spans="1:3" ht="22.5" x14ac:dyDescent="0.2">
      <c r="A23" s="347"/>
      <c r="B23" s="130" t="s">
        <v>691</v>
      </c>
      <c r="C23" s="308">
        <f>'Пр 6 вед'!G299</f>
        <v>12147.6</v>
      </c>
    </row>
    <row r="24" spans="1:3" s="129" customFormat="1" ht="23.25" customHeight="1" x14ac:dyDescent="0.2">
      <c r="A24" s="350" t="s">
        <v>455</v>
      </c>
      <c r="B24" s="299" t="s">
        <v>860</v>
      </c>
      <c r="C24" s="309">
        <f>C25+C26+C27+C28+C29+C31+C30</f>
        <v>40880.5</v>
      </c>
    </row>
    <row r="25" spans="1:3" x14ac:dyDescent="0.2">
      <c r="A25" s="351"/>
      <c r="B25" s="113" t="s">
        <v>456</v>
      </c>
      <c r="C25" s="310">
        <f>'Пр 6 вед'!G36</f>
        <v>9985.9</v>
      </c>
    </row>
    <row r="26" spans="1:3" x14ac:dyDescent="0.2">
      <c r="A26" s="351"/>
      <c r="B26" s="113" t="s">
        <v>457</v>
      </c>
      <c r="C26" s="310">
        <f>'Пр 6 вед'!G37</f>
        <v>16893.2</v>
      </c>
    </row>
    <row r="27" spans="1:3" ht="12" hidden="1" customHeight="1" x14ac:dyDescent="0.2">
      <c r="A27" s="351"/>
      <c r="B27" s="113" t="s">
        <v>458</v>
      </c>
      <c r="C27" s="310"/>
    </row>
    <row r="28" spans="1:3" x14ac:dyDescent="0.2">
      <c r="A28" s="351"/>
      <c r="B28" s="113" t="s">
        <v>459</v>
      </c>
      <c r="C28" s="310">
        <f>'Пр 6 вед'!G68</f>
        <v>500</v>
      </c>
    </row>
    <row r="29" spans="1:3" x14ac:dyDescent="0.2">
      <c r="A29" s="351"/>
      <c r="B29" s="113" t="s">
        <v>460</v>
      </c>
      <c r="C29" s="310">
        <f>'Пр 6 вед'!G69</f>
        <v>13291.400000000001</v>
      </c>
    </row>
    <row r="30" spans="1:3" ht="22.5" x14ac:dyDescent="0.2">
      <c r="A30" s="351"/>
      <c r="B30" s="292" t="s">
        <v>857</v>
      </c>
      <c r="C30" s="310">
        <f>'Пр 6 вед'!G62+'Пр 6 вед'!G50</f>
        <v>110</v>
      </c>
    </row>
    <row r="31" spans="1:3" x14ac:dyDescent="0.2">
      <c r="A31" s="352"/>
      <c r="B31" s="113" t="s">
        <v>858</v>
      </c>
      <c r="C31" s="310">
        <f>'Пр 6 вед'!G98+'Пр 6 вед'!G97+'Пр 6 вед'!G94</f>
        <v>100</v>
      </c>
    </row>
    <row r="32" spans="1:3" s="129" customFormat="1" ht="22.5" customHeight="1" x14ac:dyDescent="0.2">
      <c r="A32" s="347" t="s">
        <v>461</v>
      </c>
      <c r="B32" s="299" t="s">
        <v>861</v>
      </c>
      <c r="C32" s="309">
        <f>C33+C34+C35+C36</f>
        <v>3974.9</v>
      </c>
    </row>
    <row r="33" spans="1:3" x14ac:dyDescent="0.2">
      <c r="A33" s="347"/>
      <c r="B33" s="113" t="s">
        <v>462</v>
      </c>
      <c r="C33" s="310">
        <f>'Пр 6 вед'!G356</f>
        <v>405</v>
      </c>
    </row>
    <row r="34" spans="1:3" x14ac:dyDescent="0.2">
      <c r="A34" s="347"/>
      <c r="B34" s="113" t="s">
        <v>692</v>
      </c>
      <c r="C34" s="310">
        <f>'Пр 6 вед'!G380</f>
        <v>655</v>
      </c>
    </row>
    <row r="35" spans="1:3" x14ac:dyDescent="0.2">
      <c r="A35" s="347"/>
      <c r="B35" s="113" t="s">
        <v>693</v>
      </c>
      <c r="C35" s="310">
        <f>'Пр 6 вед'!G387</f>
        <v>500</v>
      </c>
    </row>
    <row r="36" spans="1:3" x14ac:dyDescent="0.2">
      <c r="A36" s="347"/>
      <c r="B36" s="113" t="s">
        <v>463</v>
      </c>
      <c r="C36" s="310">
        <f>'Пр 6 вед'!G337</f>
        <v>2414.9</v>
      </c>
    </row>
    <row r="37" spans="1:3" s="129" customFormat="1" ht="33.75" customHeight="1" x14ac:dyDescent="0.2">
      <c r="A37" s="347" t="s">
        <v>161</v>
      </c>
      <c r="B37" s="299" t="s">
        <v>862</v>
      </c>
      <c r="C37" s="311">
        <f>C38+C39+C40</f>
        <v>78921.5</v>
      </c>
    </row>
    <row r="38" spans="1:3" x14ac:dyDescent="0.2">
      <c r="A38" s="347"/>
      <c r="B38" s="113" t="s">
        <v>464</v>
      </c>
      <c r="C38" s="312">
        <f>'Пр 6 вед'!G103+'Пр 6 вед'!G158+'Пр 6 вед'!G163+'Пр 6 вед'!G166</f>
        <v>65000.3</v>
      </c>
    </row>
    <row r="39" spans="1:3" x14ac:dyDescent="0.2">
      <c r="A39" s="347"/>
      <c r="B39" s="113" t="s">
        <v>465</v>
      </c>
      <c r="C39" s="312">
        <f>'Пр 6 вед'!G127</f>
        <v>10538</v>
      </c>
    </row>
    <row r="40" spans="1:3" x14ac:dyDescent="0.2">
      <c r="A40" s="347"/>
      <c r="B40" s="113" t="s">
        <v>466</v>
      </c>
      <c r="C40" s="312">
        <f>'Пр 6 вед'!G172</f>
        <v>3383.2000000000003</v>
      </c>
    </row>
    <row r="41" spans="1:3" s="129" customFormat="1" x14ac:dyDescent="0.2">
      <c r="A41" s="347" t="s">
        <v>467</v>
      </c>
      <c r="B41" s="298" t="s">
        <v>863</v>
      </c>
      <c r="C41" s="309">
        <f>C42</f>
        <v>5410.6</v>
      </c>
    </row>
    <row r="42" spans="1:3" ht="22.5" x14ac:dyDescent="0.2">
      <c r="A42" s="347"/>
      <c r="B42" s="114" t="s">
        <v>694</v>
      </c>
      <c r="C42" s="310">
        <f>'Пр 6 вед'!G390</f>
        <v>5410.6</v>
      </c>
    </row>
    <row r="43" spans="1:3" s="129" customFormat="1" ht="12.75" customHeight="1" x14ac:dyDescent="0.2">
      <c r="A43" s="347" t="s">
        <v>468</v>
      </c>
      <c r="B43" s="297" t="s">
        <v>864</v>
      </c>
      <c r="C43" s="313">
        <f>C44</f>
        <v>300</v>
      </c>
    </row>
    <row r="44" spans="1:3" x14ac:dyDescent="0.2">
      <c r="A44" s="347"/>
      <c r="B44" s="293" t="s">
        <v>880</v>
      </c>
      <c r="C44" s="312">
        <f>'Пр 6 вед'!G674</f>
        <v>300</v>
      </c>
    </row>
    <row r="45" spans="1:3" s="129" customFormat="1" ht="15.75" customHeight="1" x14ac:dyDescent="0.2">
      <c r="A45" s="347"/>
      <c r="B45" s="296" t="s">
        <v>865</v>
      </c>
      <c r="C45" s="313">
        <f>C46+C47</f>
        <v>400</v>
      </c>
    </row>
    <row r="46" spans="1:3" x14ac:dyDescent="0.2">
      <c r="A46" s="347"/>
      <c r="B46" s="288" t="s">
        <v>881</v>
      </c>
      <c r="C46" s="312">
        <f>'Пр 6 вед'!G568</f>
        <v>100</v>
      </c>
    </row>
    <row r="47" spans="1:3" x14ac:dyDescent="0.2">
      <c r="A47" s="347"/>
      <c r="B47" s="294" t="s">
        <v>882</v>
      </c>
      <c r="C47" s="312">
        <f>'Пр 6 вед'!G572</f>
        <v>300</v>
      </c>
    </row>
    <row r="48" spans="1:3" s="129" customFormat="1" ht="22.5" x14ac:dyDescent="0.2">
      <c r="A48" s="347"/>
      <c r="B48" s="295" t="s">
        <v>866</v>
      </c>
      <c r="C48" s="314">
        <f>'Пр 6 вед'!G528</f>
        <v>289.2</v>
      </c>
    </row>
    <row r="49" spans="1:3" s="129" customFormat="1" ht="24" customHeight="1" x14ac:dyDescent="0.2">
      <c r="A49" s="347"/>
      <c r="B49" s="301" t="s">
        <v>867</v>
      </c>
      <c r="C49" s="314">
        <f>'Пр 6 вед'!G546</f>
        <v>230</v>
      </c>
    </row>
    <row r="50" spans="1:3" ht="22.5" x14ac:dyDescent="0.2">
      <c r="A50" s="347"/>
      <c r="B50" s="298" t="s">
        <v>868</v>
      </c>
      <c r="C50" s="310">
        <f>'Пр 6 вед'!G589</f>
        <v>150</v>
      </c>
    </row>
    <row r="51" spans="1:3" x14ac:dyDescent="0.2">
      <c r="A51" s="347"/>
      <c r="B51" s="299" t="s">
        <v>869</v>
      </c>
      <c r="C51" s="310">
        <f>'Пр 6 вед'!G655</f>
        <v>80</v>
      </c>
    </row>
    <row r="52" spans="1:3" x14ac:dyDescent="0.2">
      <c r="A52" s="347"/>
      <c r="B52" s="302" t="s">
        <v>870</v>
      </c>
      <c r="C52" s="310">
        <f>'Пр 6 вед'!G720</f>
        <v>280</v>
      </c>
    </row>
    <row r="53" spans="1:3" x14ac:dyDescent="0.2">
      <c r="A53" s="347"/>
      <c r="B53" s="301" t="s">
        <v>871</v>
      </c>
      <c r="C53" s="310">
        <f>'Пр 6 вед'!G677</f>
        <v>300</v>
      </c>
    </row>
    <row r="54" spans="1:3" ht="22.5" x14ac:dyDescent="0.2">
      <c r="A54" s="347"/>
      <c r="B54" s="301" t="s">
        <v>872</v>
      </c>
      <c r="C54" s="310">
        <f>'Пр 6 вед'!G561</f>
        <v>4684</v>
      </c>
    </row>
    <row r="55" spans="1:3" x14ac:dyDescent="0.2">
      <c r="A55" s="347"/>
      <c r="B55" s="301" t="s">
        <v>873</v>
      </c>
      <c r="C55" s="310">
        <f>'Пр 6 вед'!G632</f>
        <v>1734.3</v>
      </c>
    </row>
    <row r="56" spans="1:3" x14ac:dyDescent="0.2">
      <c r="A56" s="347"/>
      <c r="B56" s="302" t="s">
        <v>874</v>
      </c>
      <c r="C56" s="312">
        <f>'Пр 6 вед'!G595</f>
        <v>400</v>
      </c>
    </row>
    <row r="57" spans="1:3" x14ac:dyDescent="0.2">
      <c r="A57" s="347"/>
      <c r="B57" s="302" t="s">
        <v>875</v>
      </c>
      <c r="C57" s="315">
        <f>'Пр 6 вед'!G489</f>
        <v>40</v>
      </c>
    </row>
    <row r="58" spans="1:3" x14ac:dyDescent="0.2">
      <c r="A58" s="347"/>
      <c r="B58" s="303" t="s">
        <v>876</v>
      </c>
      <c r="C58" s="315">
        <f>'Пр 6 вед'!G717</f>
        <v>800</v>
      </c>
    </row>
    <row r="59" spans="1:3" ht="22.5" customHeight="1" x14ac:dyDescent="0.2">
      <c r="A59" s="347"/>
      <c r="B59" s="303" t="s">
        <v>877</v>
      </c>
      <c r="C59" s="315">
        <f>'Пр 6 вед'!G608</f>
        <v>500</v>
      </c>
    </row>
    <row r="60" spans="1:3" x14ac:dyDescent="0.2">
      <c r="A60" s="347"/>
      <c r="B60" s="304" t="s">
        <v>878</v>
      </c>
      <c r="C60" s="315">
        <f>'Пр 6 вед'!G618</f>
        <v>290</v>
      </c>
    </row>
    <row r="63" spans="1:3" x14ac:dyDescent="0.2">
      <c r="B63" s="133"/>
    </row>
  </sheetData>
  <mergeCells count="23">
    <mergeCell ref="A24:A31"/>
    <mergeCell ref="A12:C12"/>
    <mergeCell ref="A16:B16"/>
    <mergeCell ref="B13:C13"/>
    <mergeCell ref="A14:A15"/>
    <mergeCell ref="B14:B15"/>
    <mergeCell ref="C14:C15"/>
    <mergeCell ref="A43:A60"/>
    <mergeCell ref="A1:D1"/>
    <mergeCell ref="A2:D2"/>
    <mergeCell ref="A3:D3"/>
    <mergeCell ref="A4:D4"/>
    <mergeCell ref="A5:D5"/>
    <mergeCell ref="A6:D6"/>
    <mergeCell ref="A7:D7"/>
    <mergeCell ref="A8:D8"/>
    <mergeCell ref="A10:D10"/>
    <mergeCell ref="A11:D11"/>
    <mergeCell ref="A9:B9"/>
    <mergeCell ref="A17:A23"/>
    <mergeCell ref="A32:A36"/>
    <mergeCell ref="A37:A40"/>
    <mergeCell ref="A41:A42"/>
  </mergeCells>
  <pageMargins left="0.7" right="0.7" top="0.75" bottom="0.75" header="0.3" footer="0.3"/>
  <pageSetup paperSize="9" scale="8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16</vt:i4>
      </vt:variant>
    </vt:vector>
  </HeadingPairs>
  <TitlesOfParts>
    <vt:vector size="38" baseType="lpstr">
      <vt:lpstr>Пр 1 норм</vt:lpstr>
      <vt:lpstr>Пр 2 доход на 2019г</vt:lpstr>
      <vt:lpstr>Пр 3 доход на 2020-2021гг</vt:lpstr>
      <vt:lpstr>Пр 4 админ. доход</vt:lpstr>
      <vt:lpstr>Пр 5 функ</vt:lpstr>
      <vt:lpstr>Пр 6 вед</vt:lpstr>
      <vt:lpstr>Пр 7 функ 2020-21</vt:lpstr>
      <vt:lpstr>Пр 8 вед2020-21</vt:lpstr>
      <vt:lpstr>Пр 9 КЦП</vt:lpstr>
      <vt:lpstr>Пр 10 КЦП</vt:lpstr>
      <vt:lpstr>Пр 11 райФПП</vt:lpstr>
      <vt:lpstr>Пр 12 райФПП</vt:lpstr>
      <vt:lpstr>Пр 13 сбалан</vt:lpstr>
      <vt:lpstr>Пр 14 сбалан</vt:lpstr>
      <vt:lpstr>Пр 15 Алк</vt:lpstr>
      <vt:lpstr>Пр 16 Алк</vt:lpstr>
      <vt:lpstr>Пр 17 Вус</vt:lpstr>
      <vt:lpstr>Пр 18 Вус</vt:lpstr>
      <vt:lpstr>Пр 19 комм</vt:lpstr>
      <vt:lpstr>Пр 20 комм</vt:lpstr>
      <vt:lpstr>Пр 21 впмд</vt:lpstr>
      <vt:lpstr>Пр 22 обяз</vt:lpstr>
      <vt:lpstr>'Пр 1 норм'!Область_печати</vt:lpstr>
      <vt:lpstr>'Пр 10 КЦП'!Область_печати</vt:lpstr>
      <vt:lpstr>'Пр 11 райФПП'!Область_печати</vt:lpstr>
      <vt:lpstr>'Пр 15 Алк'!Область_печати</vt:lpstr>
      <vt:lpstr>'Пр 16 Алк'!Область_печати</vt:lpstr>
      <vt:lpstr>'Пр 17 Вус'!Область_печати</vt:lpstr>
      <vt:lpstr>'Пр 18 Вус'!Область_печати</vt:lpstr>
      <vt:lpstr>'Пр 2 доход на 2019г'!Область_печати</vt:lpstr>
      <vt:lpstr>'Пр 20 комм'!Область_печати</vt:lpstr>
      <vt:lpstr>'Пр 3 доход на 2020-2021гг'!Область_печати</vt:lpstr>
      <vt:lpstr>'Пр 4 админ. доход'!Область_печати</vt:lpstr>
      <vt:lpstr>'Пр 5 функ'!Область_печати</vt:lpstr>
      <vt:lpstr>'Пр 6 вед'!Область_печати</vt:lpstr>
      <vt:lpstr>'Пр 7 функ 2020-21'!Область_печати</vt:lpstr>
      <vt:lpstr>'Пр 8 вед2020-21'!Область_печати</vt:lpstr>
      <vt:lpstr>'Пр 9 КЦП'!Область_печати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А-Х</dc:creator>
  <cp:lastModifiedBy>Эресоловна</cp:lastModifiedBy>
  <cp:lastPrinted>2018-11-22T07:01:38Z</cp:lastPrinted>
  <dcterms:created xsi:type="dcterms:W3CDTF">2017-11-07T03:09:50Z</dcterms:created>
  <dcterms:modified xsi:type="dcterms:W3CDTF">2019-01-18T10:14:51Z</dcterms:modified>
</cp:coreProperties>
</file>