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295" tabRatio="929" activeTab="0"/>
  </bookViews>
  <sheets>
    <sheet name="Пр1 доход" sheetId="1" r:id="rId1"/>
    <sheet name="Пр2 функ" sheetId="2" r:id="rId2"/>
    <sheet name="Пр 7 функц" sheetId="3" state="hidden" r:id="rId3"/>
    <sheet name="Пр3 ведом" sheetId="4" r:id="rId4"/>
    <sheet name="Пр4 кцп " sheetId="5" r:id="rId5"/>
    <sheet name="Пр5 райФПП" sheetId="6" r:id="rId6"/>
    <sheet name="Пр6 вус" sheetId="7" r:id="rId7"/>
    <sheet name="Пр7 сбалан" sheetId="8" r:id="rId8"/>
    <sheet name="Пр8 алк" sheetId="9" r:id="rId9"/>
    <sheet name="Пр9 комм" sheetId="10" r:id="rId10"/>
    <sheet name="ПР10 рез.фонд" sheetId="11" r:id="rId11"/>
    <sheet name="Пр 11 ведом" sheetId="12" state="hidden" r:id="rId12"/>
  </sheets>
  <definedNames>
    <definedName name="_xlnm._FilterDatabase" localSheetId="11" hidden="1">'Пр 11 ведом'!$A$13:$G$231</definedName>
    <definedName name="_xlnm.Print_Titles" localSheetId="11">'Пр 11 ведом'!$13:$13</definedName>
    <definedName name="_xlnm.Print_Titles" localSheetId="3">'Пр3 ведом'!$13:$13</definedName>
    <definedName name="_xlnm.Print_Area" localSheetId="11">'Пр 11 ведом'!$A$1:$G$662</definedName>
    <definedName name="_xlnm.Print_Area" localSheetId="2">'Пр 7 функц'!$A$1:$F$614</definedName>
    <definedName name="_xlnm.Print_Area" localSheetId="0">'Пр1 доход'!$A$1:$G$82</definedName>
    <definedName name="_xlnm.Print_Area" localSheetId="10">'ПР10 рез.фонд'!$A$1:$I$25</definedName>
    <definedName name="_xlnm.Print_Area" localSheetId="1">'Пр2 функ'!$A$1:$J$680</definedName>
    <definedName name="_xlnm.Print_Area" localSheetId="3">'Пр3 ведом'!$A$1:$K$772</definedName>
    <definedName name="_xlnm.Print_Area" localSheetId="4">'Пр4 кцп '!$A$1:$H$54</definedName>
    <definedName name="_xlnm.Print_Area" localSheetId="8">'Пр8 алк'!$A$1:$G$23</definedName>
  </definedNames>
  <calcPr fullCalcOnLoad="1"/>
</workbook>
</file>

<file path=xl/sharedStrings.xml><?xml version="1.0" encoding="utf-8"?>
<sst xmlns="http://schemas.openxmlformats.org/spreadsheetml/2006/main" count="13399" uniqueCount="783">
  <si>
    <t>Другие вопросы в области национальной безопасности и правоохранительной деятельности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</si>
  <si>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</si>
  <si>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</si>
  <si>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</si>
  <si>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</si>
  <si>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</si>
  <si>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</si>
  <si>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</si>
  <si>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</si>
  <si>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</si>
  <si>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</si>
  <si>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</si>
  <si>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</si>
  <si>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</si>
  <si>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</si>
  <si>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</si>
  <si>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10</t>
  </si>
  <si>
    <t>Уплата налога на имущество организаций и земельного налога</t>
  </si>
  <si>
    <t>13</t>
  </si>
  <si>
    <t>08</t>
  </si>
  <si>
    <t>Субвенции на реализацию Закона Республики Тыва "О порядке назначения выплаты ежемесячного пособия на ребенка"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</si>
  <si>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</si>
  <si>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Субвенции на предоставление гражданам субсидий на оплату жилого помещения и коммунальных услуг</t>
  </si>
  <si>
    <t>Единый налог на вмененный доход для отдельных видов деятельности</t>
  </si>
  <si>
    <t>Единый сельскохозяйственный налог</t>
  </si>
  <si>
    <t>008</t>
  </si>
  <si>
    <t>004</t>
  </si>
  <si>
    <t>006</t>
  </si>
  <si>
    <t>Дошкольное образование</t>
  </si>
  <si>
    <t>002</t>
  </si>
  <si>
    <t>Публичные нормативные социальные выплаты гражданам</t>
  </si>
  <si>
    <t>510</t>
  </si>
  <si>
    <t>511</t>
  </si>
  <si>
    <t>Социальная политика</t>
  </si>
  <si>
    <t>Социальное обеспечение населения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</si>
  <si>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</si>
  <si>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</si>
  <si>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</si>
  <si>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Культура и кинематография</t>
  </si>
  <si>
    <t>Культура</t>
  </si>
  <si>
    <t>Молодежная политика и оздоровление детей</t>
  </si>
  <si>
    <t>Здравоохранение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</si>
  <si>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</si>
  <si>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500</t>
  </si>
  <si>
    <t>520</t>
  </si>
  <si>
    <t>Другие вопросы в области здравоохранения</t>
  </si>
  <si>
    <t>Другие вопросы в области культуры, кинематографии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</si>
  <si>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</si>
  <si>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800</t>
  </si>
  <si>
    <t>Национальная экономика</t>
  </si>
  <si>
    <t>Другие вопросы в области национальной экономики</t>
  </si>
  <si>
    <t>12</t>
  </si>
  <si>
    <t>521</t>
  </si>
  <si>
    <t>Социальное обеспечение и иные выплаты населению</t>
  </si>
  <si>
    <t>300</t>
  </si>
  <si>
    <t>Субвенции</t>
  </si>
  <si>
    <t>Субсидии автономным учреждениям</t>
  </si>
  <si>
    <t>АДМИНИСТРАЦИЯ МУНИЦИПАЛЬНОГО РАЙОНА  "БАЙ-ТАЙГИНСКИЙ КОЖУУН РЕСПУБЛИКИ ТЫВА"</t>
  </si>
  <si>
    <t>Социальное обеспечение  населения</t>
  </si>
  <si>
    <t>МУНИЦИПАЛЬНОЕ УЧРЕЖДЕНИЕ УПРАВЛЕНИЕ СЕЛЬСКОГО ХОЗЯЙСТВА БАЙ-ТАЙГИНСКОГО КОЖУУНА</t>
  </si>
  <si>
    <t>ФИНАНСОВОЕ УПРАВЛЕНИЕ АДМИНИСТРАЦИИ МУНИЦИПАЛЬНОГО РАЙОНА "БАЙ-ТАЙГИНСКИЙ КОЖУУН РЕСПУБЛИКИ ТЫВА"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</si>
  <si>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</si>
  <si>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</t>
  </si>
  <si>
    <t>Прочие межбюджетные трансферты общего характера</t>
  </si>
  <si>
    <t>1 08 00000 00 0000 000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</si>
  <si>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</si>
  <si>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</si>
  <si>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</si>
  <si>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</si>
  <si>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</si>
  <si>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</si>
  <si>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</si>
  <si>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</si>
  <si>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</si>
  <si>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</si>
  <si>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</si>
  <si>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</si>
  <si>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Образование</t>
  </si>
  <si>
    <t>07</t>
  </si>
  <si>
    <t>05</t>
  </si>
  <si>
    <t>1 12 01000 01 0000 120</t>
  </si>
  <si>
    <t>Иные межбюджетные трансферты</t>
  </si>
  <si>
    <t xml:space="preserve">ИТОГО ДОХОДОВ </t>
  </si>
  <si>
    <t>Предоставление гражданам субсидий на оплату жилого помещения и коммунальных услуг</t>
  </si>
  <si>
    <t>Поддержка мер по обеспечению сбалансированности бюджетов</t>
  </si>
  <si>
    <t>Субвенции на реализацию Закона Республики Тыва "О предоставлении органам местного самоуправления муниципальных районов и городских округов на территории Республики Тыва субвенций на реализацию основных общеобразовательных программ в области общего образования"</t>
  </si>
  <si>
    <t>11</t>
  </si>
  <si>
    <t>Субсидии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</si>
  <si>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</si>
  <si>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</si>
  <si>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</si>
  <si>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</si>
  <si>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</si>
  <si>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</si>
  <si>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</si>
  <si>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</si>
  <si>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</si>
  <si>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</si>
  <si>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09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</si>
  <si>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</si>
  <si>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</si>
  <si>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</si>
  <si>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</si>
  <si>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</si>
  <si>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</si>
  <si>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</si>
  <si>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</si>
  <si>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</si>
  <si>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</si>
  <si>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</si>
  <si>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</si>
  <si>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</si>
  <si>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</si>
  <si>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</si>
  <si>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</si>
  <si>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</si>
  <si>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</si>
  <si>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</si>
  <si>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</si>
  <si>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850</t>
  </si>
  <si>
    <t>851</t>
  </si>
  <si>
    <t>Уплата прочих налогов, сборов и иных платежей</t>
  </si>
  <si>
    <t>852</t>
  </si>
  <si>
    <t>Национальная безопасность и правоохранительная деятельность</t>
  </si>
  <si>
    <t>Субвенции на оплату жилищно-коммунальных услуг отдельным категориям граждан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</si>
  <si>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</si>
  <si>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</si>
  <si>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</si>
  <si>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</si>
  <si>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</si>
  <si>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</si>
  <si>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</si>
  <si>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</si>
  <si>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</si>
  <si>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</si>
  <si>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</si>
  <si>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</si>
  <si>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</si>
  <si>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1 06 02000 02 0000 110</t>
  </si>
  <si>
    <t>Налог на имущество организаций</t>
  </si>
  <si>
    <t>ГОСУДАРСТВЕННАЯ ПОШЛИНА</t>
  </si>
  <si>
    <t>Учреждения культуры и мероприятия в сфере культуры и кинематографии</t>
  </si>
  <si>
    <t>Расходы на выплаты персоналу казенных учреждений</t>
  </si>
  <si>
    <t xml:space="preserve">Образование </t>
  </si>
  <si>
    <t>007</t>
  </si>
  <si>
    <t>Другие вопросы в области социальной политики</t>
  </si>
  <si>
    <t>Физическая культура и спорт</t>
  </si>
  <si>
    <t>Ежемесячное пособие на ребенка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</si>
  <si>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</si>
  <si>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</si>
  <si>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</si>
  <si>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</si>
  <si>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</si>
  <si>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физической культуры и спорта</t>
  </si>
  <si>
    <t>Глава мунициального образования</t>
  </si>
  <si>
    <t>Обеспечение деятельности (оказание услуг) подведомственных учреждений</t>
  </si>
  <si>
    <t>Руководство и управление в сфере установленных функций органов местного самоуправления</t>
  </si>
  <si>
    <t>Уплата налогов, сборов и иных платежей</t>
  </si>
  <si>
    <t>Дотации</t>
  </si>
  <si>
    <t>Национальная оборона</t>
  </si>
  <si>
    <t>Мобилизация и невойсковая подготовка</t>
  </si>
  <si>
    <t>530</t>
  </si>
  <si>
    <t>Иные дотации</t>
  </si>
  <si>
    <t>Субсидии на долевое финансирование подготовки документов территориального планирования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</si>
  <si>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 (с учетом доставки и услуг поставщика)</t>
  </si>
  <si>
    <t>Субвенции на реализацию Закона Республики Тыва "О погребении и похоронном деле в Республике Тыва"</t>
  </si>
  <si>
    <t>РАСПРЕДЕЛЕНИЕ БЮДЖЕТНЫХ АССИГНОВАНИЙ ПО РАЗДЕЛАМ И ПОДРАЗДЕЛАМ, ЦЕЛЕВЫМ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</si>
  <si>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</si>
  <si>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Субсидии на ремонт автомобильных дорог общего пользования населенных пунктов за счет средств дорожного фонда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</si>
  <si>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</si>
  <si>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1 11 05035 00 0000 120</t>
  </si>
  <si>
    <t>Программа "Развитие сельского хозяйства и продовольственного рынка РТ на 2013-2020гг."</t>
  </si>
  <si>
    <t>Программа "Развитие физической культуры и спорта в муниципальном районе "Бай-Тайгинский кожуун Республики Тыва""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</si>
  <si>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</si>
  <si>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Жилищно-коммунальное хозяйство</t>
  </si>
  <si>
    <t>Благоустройство</t>
  </si>
  <si>
    <t>Выравнивание бюджетной обеспеченности сельских (городских ) поселений из районного фонда финансовой поддержки</t>
  </si>
  <si>
    <t>001</t>
  </si>
  <si>
    <t>КОНТРОЛЬНО-СЧЕТНАЯ ПАЛАТА МУНИЦИПАЛЬНОГО РАЙОНА "БАЙ-ТАЙГИНСКИЙ КОЖУУН РТ"</t>
  </si>
  <si>
    <t>ХУРАЛ ПРЕДСТАВИТЕЛЕЙ МУНИЦИПАЛЬНОГО РАЙОНА "БАЙ-ТАЙГИНСКИЙ КОЖУУН РТ"</t>
  </si>
  <si>
    <t>Субвенции на осуществление первичного воинского учета на территориях, где отсутствуют военные комиссариаты, по иным непрограммным мероприятиям в рамках непрограммного направления деятельности "Реализация функций иных федеральных органов государственной власти"</t>
  </si>
  <si>
    <t>Непрограммные расходы</t>
  </si>
  <si>
    <t>Сумма на год</t>
  </si>
  <si>
    <t>026</t>
  </si>
  <si>
    <t>Прочие доходы от компенсации затрат бюджетов муниципальных районов</t>
  </si>
  <si>
    <t>1 13 01995 05 0000 130</t>
  </si>
  <si>
    <t>1 13 02995 05 0000 130</t>
  </si>
  <si>
    <t>Прочие субсидии бюджетам муниципальных районов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</si>
  <si>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</si>
  <si>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</si>
  <si>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</si>
  <si>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</t>
  </si>
  <si>
    <t>2 19 05000 05 0000 151</t>
  </si>
  <si>
    <t>1 11 05013 10 0000 120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</si>
  <si>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</si>
  <si>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1 14 06013 10 0000 430</t>
  </si>
  <si>
    <t xml:space="preserve">                          "Бай-Тайгинский кожуун Республики Тыва"</t>
  </si>
  <si>
    <t xml:space="preserve">                          "О бюджете муниципального района</t>
  </si>
  <si>
    <t>Финансовое управление администрации муниципального района "Бай-Тайгинский кожуун Республики Тыва"</t>
  </si>
  <si>
    <t xml:space="preserve">                                                                                   к Решению Хурала представителей </t>
  </si>
  <si>
    <t xml:space="preserve">                                                                                   муниципального района </t>
  </si>
  <si>
    <t xml:space="preserve">                                                                                  "Бай-Тайгинский кожуун Республики Тыва"</t>
  </si>
  <si>
    <t xml:space="preserve">                                                                                  "О бюджете муниципального района</t>
  </si>
  <si>
    <t>№ п/п</t>
  </si>
  <si>
    <t>Подпрограмма "Развитие дошкольного образования"</t>
  </si>
  <si>
    <t>Подпрограмма "Развитие общего образования"</t>
  </si>
  <si>
    <t xml:space="preserve">                           к Решению Хурала представителей </t>
  </si>
  <si>
    <t xml:space="preserve">                           муниципального района </t>
  </si>
  <si>
    <t>РАСПРЕДЕЛЕНИЕ</t>
  </si>
  <si>
    <t>Разработчики</t>
  </si>
  <si>
    <t>Наименование программ</t>
  </si>
  <si>
    <t xml:space="preserve">ВСЕГО </t>
  </si>
  <si>
    <t>Развитие сельского хозяйства и расширение рынка сельскохозяйственной продукции</t>
  </si>
  <si>
    <t>Подпрограмма "Создание условий для реализации муниципальной программы"</t>
  </si>
  <si>
    <t xml:space="preserve">04 </t>
  </si>
  <si>
    <t>Обеспечение деятельности муниципальных учреждений- средства республиканского бюджета</t>
  </si>
  <si>
    <t>Обеспечение деятельности муниципальных учреждений- местного бюджета</t>
  </si>
  <si>
    <t>Подпрограмма "Дополнительное образование и развитие детей"</t>
  </si>
  <si>
    <t>Подпрограмма "Организация досуга и предоставление услуг организаций культуры"</t>
  </si>
  <si>
    <t>Обеспечение деятельности муниципальных учреждений (оказание услуг)</t>
  </si>
  <si>
    <t>1 03 00000 00 0000 000</t>
  </si>
  <si>
    <t xml:space="preserve"> Создание условий для развития физической культуры и спорта </t>
  </si>
  <si>
    <t>Программа "Создание условий для развития физической культуры и спорта"</t>
  </si>
  <si>
    <t>02 0 00 00000</t>
  </si>
  <si>
    <t>02 1 00 00000</t>
  </si>
  <si>
    <t>02 1 01 00000</t>
  </si>
  <si>
    <t>02 1 01 00590</t>
  </si>
  <si>
    <t>02 2 00 00000</t>
  </si>
  <si>
    <t>02 5 00 00000</t>
  </si>
  <si>
    <t>02 2 00 00590</t>
  </si>
  <si>
    <t>01 0 00 00000</t>
  </si>
  <si>
    <t>01 1 00 00000</t>
  </si>
  <si>
    <t>01 1 00 76020</t>
  </si>
  <si>
    <t>01 1 00 00590</t>
  </si>
  <si>
    <t>01 2 00 00000</t>
  </si>
  <si>
    <t>01 2 00 00590</t>
  </si>
  <si>
    <t>01 5 00 00000</t>
  </si>
  <si>
    <t>01 3 00 00000</t>
  </si>
  <si>
    <t>01 3 00 00590</t>
  </si>
  <si>
    <t>97 0 00 00000</t>
  </si>
  <si>
    <t>02 5 01 00110</t>
  </si>
  <si>
    <t>02 5 01 00190</t>
  </si>
  <si>
    <t>02 5 02 00000</t>
  </si>
  <si>
    <t>02 5 02 00110</t>
  </si>
  <si>
    <t>02 5 02 00190</t>
  </si>
  <si>
    <t>01 9 00 00000</t>
  </si>
  <si>
    <t>01 9 01 00110</t>
  </si>
  <si>
    <t>01 9 03 72900</t>
  </si>
  <si>
    <t>01 9 02 00000</t>
  </si>
  <si>
    <t>01 9 02 00110</t>
  </si>
  <si>
    <t>01 9 02 00190</t>
  </si>
  <si>
    <t>Обеспечение реализации муниципальной программы "Развитие образования на 2016-2017 годы муниципального района "Бай-Тайгинский кожуун РТ"</t>
  </si>
  <si>
    <t>Организация деятельности централизованной бухгалтерии</t>
  </si>
  <si>
    <t>Обеспечение деятельности Управления образования муниципального района "Бай-Тайгинский кожуун РТ"</t>
  </si>
  <si>
    <t>01 2 00 76020</t>
  </si>
  <si>
    <t>Муниципальная программа "Развитие образования на 2016-2017 годы муниципального района "Бай-Тайгинский кожуун РТ""</t>
  </si>
  <si>
    <t>Муниципальная программа "Развитие культуры на 2014-2017 годы"</t>
  </si>
  <si>
    <t>Подпрограмма "Библиотечное обслуживание населения"</t>
  </si>
  <si>
    <t>02 2 01 00590</t>
  </si>
  <si>
    <t>Создание условий для обеспечения поселений, входящий в состав муниципального района, услугами по организации досуга и услугами организаций культуры</t>
  </si>
  <si>
    <t>Реализация мероприятий в сфере культуры, не отнесенных к другим подпрограммам муниципальной программы</t>
  </si>
  <si>
    <t>02 5 01 00000</t>
  </si>
  <si>
    <t>Обеспечение деятельности Управления культуры администрации Бай-Тайгинского кожууна</t>
  </si>
  <si>
    <t>02 5 02 70200</t>
  </si>
  <si>
    <t>Реализация мероприятий в сфере образования и воспитания, не отнесенных к другим подпрограммам муниципальной программы</t>
  </si>
  <si>
    <t>03 5 01 00000</t>
  </si>
  <si>
    <t>03 5 00 00000</t>
  </si>
  <si>
    <t>03 0 00 00000</t>
  </si>
  <si>
    <t>Программа "Развитие сельского хозяйства и расширение рынка сельскохозяйственной продукции</t>
  </si>
  <si>
    <t>Подпрограмма "Обеспечение реализации муниципальной программы"</t>
  </si>
  <si>
    <t>Обеспечение деятельности Управления сельского хозяйства администрации Бай-Тайгинского кожууна</t>
  </si>
  <si>
    <t>03 5 01 00110</t>
  </si>
  <si>
    <t>03 5 01 00190</t>
  </si>
  <si>
    <t>05 0 00 00000</t>
  </si>
  <si>
    <t>05 3 00 00000</t>
  </si>
  <si>
    <t>05 3 01 00000</t>
  </si>
  <si>
    <t>Обеспечение деятельности Финансового управления администрации Бай-Тайгинского кожууна</t>
  </si>
  <si>
    <t>Программа "Управление муниципальными финансами муниципального района "Бай-Тайгинский кожуун РТ" на 2016-2018гг"</t>
  </si>
  <si>
    <t>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</si>
  <si>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05 3 01 00110</t>
  </si>
  <si>
    <t>05 3 01 00190</t>
  </si>
  <si>
    <t>97 0 00 76050</t>
  </si>
  <si>
    <t>97 0 00 51180</t>
  </si>
  <si>
    <t>78 7 00 00000</t>
  </si>
  <si>
    <t>78 7 00 70010</t>
  </si>
  <si>
    <t>78 7 00 70020</t>
  </si>
  <si>
    <t>78 7 00 75060</t>
  </si>
  <si>
    <t>78 6 00 00110</t>
  </si>
  <si>
    <t>78 6 00 00000</t>
  </si>
  <si>
    <t>78 6 00 00190</t>
  </si>
  <si>
    <t>78 5 00 00000</t>
  </si>
  <si>
    <t>78 5 00 00110</t>
  </si>
  <si>
    <t>97 0 00 76130</t>
  </si>
  <si>
    <t>77 7 00 70160</t>
  </si>
  <si>
    <t>Обеспечение деятельности ЕДДС</t>
  </si>
  <si>
    <t>97 0 00 76100</t>
  </si>
  <si>
    <t>Фонд оплаты труда государственных (муниципальных)органов и взносы по обязательному социальному страхованию</t>
  </si>
  <si>
    <t>Подпрограмма "Отдых и оздоровление  детей"</t>
  </si>
  <si>
    <t>01 5 01 00000</t>
  </si>
  <si>
    <t>Организация отдыха детей в каникулярное время</t>
  </si>
  <si>
    <t>01 5 01 75040</t>
  </si>
  <si>
    <t>Подпрограмма "Развитие дополнительного образования детей"</t>
  </si>
  <si>
    <t>79 6 00 00000</t>
  </si>
  <si>
    <t>79 6 00 00110</t>
  </si>
  <si>
    <t>Расходы на выплаты по оплате труда работников органов местного самоуправления</t>
  </si>
  <si>
    <t>79 6 00 00190</t>
  </si>
  <si>
    <t>79 7 00 00000</t>
  </si>
  <si>
    <t>Секретарь Хурала Представителей</t>
  </si>
  <si>
    <t>79 7 00 00110</t>
  </si>
  <si>
    <t>79 7 00 00190</t>
  </si>
  <si>
    <t>79 8 00 00000</t>
  </si>
  <si>
    <t>Контрольно-счетный орган</t>
  </si>
  <si>
    <t>79 8 00 00110</t>
  </si>
  <si>
    <t>79 8 00 00190</t>
  </si>
  <si>
    <t>04 0 00 00000</t>
  </si>
  <si>
    <t>04 1 00 00000</t>
  </si>
  <si>
    <t>Подпрограмма "Предоставление мер социальной поддержки отдельным категориям граждан и семьям с детьми в Бай-Тайгинском кожууне"</t>
  </si>
  <si>
    <t>04 1 02 00000</t>
  </si>
  <si>
    <t>04 1 02 53800</t>
  </si>
  <si>
    <t>04 1 01 76070</t>
  </si>
  <si>
    <t>04 1 03 76040</t>
  </si>
  <si>
    <t>04 1 05 76120</t>
  </si>
  <si>
    <t>Подпрограмма "Социальная поддержка и обслуживание граждан возраста, инвалидов и иных категорий граждан в Бай-Тайгинском кожууне"</t>
  </si>
  <si>
    <t>04 2 00 00000</t>
  </si>
  <si>
    <t>Обеспечение реализации Закона РТ "О мерах социальной поддержки ветеранов труда и тружеников тыла"</t>
  </si>
  <si>
    <t>04 2 01 00000</t>
  </si>
  <si>
    <t>Субвенция на реализацию Закона РТ "О мерах социальной поддержки ветеранов труда и тружеников тыла"</t>
  </si>
  <si>
    <t>04 2 01 76060</t>
  </si>
  <si>
    <t>Обеспечение реализации Закона РТ "О порядке назначения и выплаты ежемесячного пособия на ребенка"</t>
  </si>
  <si>
    <t>04 1 01 00000</t>
  </si>
  <si>
    <t>Предоставление государственных пособий лицам, не подлежащим  обязательному социальному страхованию на случай временной нетрудоспособности и в связи с  материнством и лицам, уволенными в связи с ликвидацией организаций</t>
  </si>
  <si>
    <t>04 1 04 00000</t>
  </si>
  <si>
    <t>04 1 04 76030</t>
  </si>
  <si>
    <t>Обеспечение реализации Закона Республики Тыва "О погребении и похоронном деле в Республике Тыва"</t>
  </si>
  <si>
    <t>04 1 05 00000</t>
  </si>
  <si>
    <t>Субвенции на реализацию Закона Республики Тыва  "О погребении и похоронном деле в РТ"</t>
  </si>
  <si>
    <t>Предоставление поддержку на оплату жилищно-коммунальных услуг отдельным категориям граждан</t>
  </si>
  <si>
    <t>04 2 03 00000</t>
  </si>
  <si>
    <t>04 2 03 52500</t>
  </si>
  <si>
    <t>Обеспечение реализации Закона РТ "О мерах социальной поддержки реабилитированных лиц и лиц признанных пострадавшими от политических репрессий"</t>
  </si>
  <si>
    <t>Субвенции на реализацию Закона РТ "О мерах социальной поддержки реабилитированных лиц и лиц признанных пострадавшими от политических репрессий"</t>
  </si>
  <si>
    <t>04 2 02 00000</t>
  </si>
  <si>
    <t>04 2 02 76080</t>
  </si>
  <si>
    <t>Обеспечение равной доступности услуг общественного транспорта для отдельных категорий граждан</t>
  </si>
  <si>
    <t>Субвенция на обеспечение равной доступности услуг общественного транспорта для отдельных категорий граждан</t>
  </si>
  <si>
    <t>04 2 04 00000</t>
  </si>
  <si>
    <t>04 2 04 76110</t>
  </si>
  <si>
    <t>Обеспечение деятельности Управления труда и социального развития администрации Бай-Тайгинского кожууна</t>
  </si>
  <si>
    <t>04 4 00 00000</t>
  </si>
  <si>
    <t>04 4 01 00000</t>
  </si>
  <si>
    <t>04 4 01 00110</t>
  </si>
  <si>
    <t>04 4 01 00190</t>
  </si>
  <si>
    <t>04 1 03 00000</t>
  </si>
  <si>
    <t>Обеспечение выполнения передаваемых государственных полномочий в соответствии с действующим законодательством РФ по расчету предоставления жилищных субсидий гражданам</t>
  </si>
  <si>
    <t>Субвенции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</si>
  <si>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01 1 07 00000</t>
  </si>
  <si>
    <t>01 1 07 76090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</si>
  <si>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</si>
  <si>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Налог на товары (работы,услуги), реализуемые на территории Российской Федерации</t>
  </si>
  <si>
    <t>1 05 02000 02 0000 110</t>
  </si>
  <si>
    <t>1 05 03000 02 0000 110</t>
  </si>
  <si>
    <t>1 05 04000 02 0000 110</t>
  </si>
  <si>
    <t>Налог, взимаемый в связи с применением патентной системы налогообложения</t>
  </si>
  <si>
    <t>1 13 00000 00 0000 000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</si>
  <si>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</si>
  <si>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муниципальных районов</t>
  </si>
  <si>
    <t xml:space="preserve">117 00000 00 0000 000 </t>
  </si>
  <si>
    <t>ПРОЧИЕ  НЕНАЛОГОВЫЕ ДОХОДЫ</t>
  </si>
  <si>
    <t xml:space="preserve">117 05050 05 0000 180 </t>
  </si>
  <si>
    <t>Прочие неналоговые доходы</t>
  </si>
  <si>
    <t>Межбюджетные трансферты на подключение общедоступных библиотек РТ, нуждающихся на проведение мероприятий по подключению  к сети Интернет и развитии системы библиотечного дела с учетом задачи расширения информационных технологий и оцифровки</t>
  </si>
  <si>
    <t>2 02 00089 05 0000 151</t>
  </si>
  <si>
    <t>Межбюджетные 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метного значения и мостов в целях ликвидации последствий крупномасштабного наводнения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</si>
  <si>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</si>
  <si>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долевое финансирование расходов на оплату коммунальных услуг (в отношении расходов по оплате электрической и тепловой энергии, водоснажбения), приобретение котельно- печного топлива для казенных, бюджетных и автономных учреждений (с учетом доставки и услуг поставщика)</t>
  </si>
  <si>
    <t>Субсидии на закупку и доставку угля для казенных, бюджетных и автономных  учреждений, расположенных в труднодоступных населенных пунктах</t>
  </si>
  <si>
    <t>Субсидии на мероприятия по проведению оздоровительной кампании детей</t>
  </si>
  <si>
    <t>Субвенции на осуществление полномочий по  первичному воинскому учету на территориях, где отсутствуют военные комиссариаты</t>
  </si>
  <si>
    <t>Субвенции на осуществление переданных полномочий по комиссии по делам несовершеннолетних</t>
  </si>
  <si>
    <t xml:space="preserve">Субвенции на осуществление государственных полномочий по созданию, организации и обеспечению деятельности административных комиссий </t>
  </si>
  <si>
    <t>Субвенции на компенсацию расходов на оплату жилых помещений, отопления и освещения педагогическим работникам, проживающим и работающим в сельской местности</t>
  </si>
  <si>
    <t>Субвенции на осуществление полномочий по подготовке и проведению Всероссийской переписи населения 2016 года</t>
  </si>
  <si>
    <t>Субвенции на составление (изменение)списков кандидатов в присяжные заседатели федеральных судов общей юрисдикции в Российской Федерации</t>
  </si>
  <si>
    <t>Иные межбюджетные трансферты бюджетам муниципальных районов и городских округов Республики Тыва на комплектование книжных фондов библиотек муниципальных образований и государственных библиотек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</si>
  <si>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</si>
  <si>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</si>
  <si>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</si>
  <si>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Председатель администрации муниципального образования</t>
  </si>
  <si>
    <t>01 8 00 00000</t>
  </si>
  <si>
    <t>01 8 00 76140</t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</si>
  <si>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</si>
  <si>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Социальное обеспечение и  иные выплаты населению</t>
  </si>
  <si>
    <t>Муниципальная программа "Развитие образования на 2015-2017 годы муниципального района "Бай-Тайгинский кожуун РТ""</t>
  </si>
  <si>
    <t>Развитие культуры на 2014-2017 годы</t>
  </si>
  <si>
    <t>Программа "Социальная поддержка граждан в Бай-Тайгинском кожууне на 2016-2018годы"</t>
  </si>
  <si>
    <t>Социальная поддержка граждан в Бай-Тайгинском кожууне на 2016-2018годы</t>
  </si>
  <si>
    <t>Управление муниципальными финансами муниципального района "Бай-Тайгинский кожуун РТ" на 2016-2018гг</t>
  </si>
  <si>
    <t>Сохранение и формирование здорового образа жизни населения в Бай-Тайгинском кожууне на 2015-2017гг</t>
  </si>
  <si>
    <t>Создание благоприятных условий для ведения бизнеса в Бай-Тайгинском кожууне  на 2016-2018 годы</t>
  </si>
  <si>
    <t xml:space="preserve">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</t>
  </si>
  <si>
    <t>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</si>
  <si>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Управление муниципальным имуществом и земельными ресурсами муниципального района "Бай-Тайгинский кожуун РТ" на 2016-2018гг</t>
  </si>
  <si>
    <t>Реализация молодежной политики  муниципального района "Бай-Тайгинский кожуун РТ" на 2016-2018гг</t>
  </si>
  <si>
    <t>Развитие информационного общества и средств массовой информации в Бай-Тайгинском кожууне на 2016-2018 годы</t>
  </si>
  <si>
    <t>Развитие и функционирование дорожно-транспортного хозяйства муниципального района "Бай-Тайгинский кожуун РТ" на 2015-2017гг</t>
  </si>
  <si>
    <t>Энергосбережение и повышение энергетической эффективности на 2015-2017 годы</t>
  </si>
  <si>
    <t>Развитие муниципальной службы и резерва управленческих кадров муниципального района "Бай-Тайгинский кожуун РТ" на 2015-2017гг</t>
  </si>
  <si>
    <t>Муниципальное казенное учреждение "Управление образования" администрации муниципального района "Бай-Тайгинский кожуун Республики Тыва"</t>
  </si>
  <si>
    <t>Муниципальное казенное учреждение "Управление культуры" администрации муниципального района "Бай-Тайгинский кожуун Республики Тыва"</t>
  </si>
  <si>
    <t>Управление труда и социального развития администрации муниципального района "Бай-Тайгинский кожуун Республики Тыва"</t>
  </si>
  <si>
    <t>Муниципальное учреждение Управление сельского хозяйства Бай-Тайгинского кожууна</t>
  </si>
  <si>
    <t>Администрация муниципального района "Бай-Тайгинский кожуун Республики Тыва"</t>
  </si>
  <si>
    <t>Реализация мероприятий в сфере социальной политики, не отнесенных к другим подпрограммам муниципальной программы</t>
  </si>
  <si>
    <t>04 4 02 70200</t>
  </si>
  <si>
    <t>Программа "Сохранение и формирование здорового образа жизни населения в Бай-Тайгинском кожууне на 2015-2017гг"</t>
  </si>
  <si>
    <t>02 3 01 70200</t>
  </si>
  <si>
    <t>Подпрограмма "Реализация национальной политики, развитие местного народного творчества"</t>
  </si>
  <si>
    <t>02 3 00 00000</t>
  </si>
  <si>
    <t>Создание условий для развития местного традиционного народного художественного творчества в поселениях, входящих в состав муниципального района</t>
  </si>
  <si>
    <t>Подпрограмма "Развитие отраслей сельского хозяйства"</t>
  </si>
  <si>
    <t>Развитие отрасли растениеводства, переработки и реализации продукции растениеводства</t>
  </si>
  <si>
    <t>Развитие мелиорации земель сельскохозяйственного назначения Бай-Тайгинского кожууна</t>
  </si>
  <si>
    <t>Развитие ветеринарии и обеспечение эпизоотического благополучия территории Бай-Тайгинского кожууна на территории Бай-Тайгинского кожууна</t>
  </si>
  <si>
    <t>Регулирование численности волков</t>
  </si>
  <si>
    <t>Организация мероприятий по проведении праздников животноводов "Наадым-2016" и дня работников сельского хозяйства</t>
  </si>
  <si>
    <t>Уничтожение дикорастущей конопли</t>
  </si>
  <si>
    <t>03 1 00 00000</t>
  </si>
  <si>
    <t>03 1 01 70200</t>
  </si>
  <si>
    <t>03 1 05 70200</t>
  </si>
  <si>
    <t>03 1 06 70200</t>
  </si>
  <si>
    <t>03 1 07 70200</t>
  </si>
  <si>
    <t>03 1 08 70200</t>
  </si>
  <si>
    <t>03 1 09 70200</t>
  </si>
  <si>
    <t>Подпрограмма "Устойчивое сельских территорий Бай-Тайгинского кожууна</t>
  </si>
  <si>
    <t>03 3 00 00000</t>
  </si>
  <si>
    <t>Улучшение жилищных условий граждан, проживающих в сельской местности, в том числе молодых специалистов</t>
  </si>
  <si>
    <t>03 3 01 00000</t>
  </si>
  <si>
    <t>Подпрограмма "Создание условий для оказания медицинской помощи населению, профилактика заболеваний и формирование здорового образа жизни"</t>
  </si>
  <si>
    <t>Реализация на территории муниципального образования мероприятий по профилактике заболеваний и формированию здрового образа жизни в соответсвии законом РТ</t>
  </si>
  <si>
    <t>06 0 00 00000</t>
  </si>
  <si>
    <t>06 1 00 00000</t>
  </si>
  <si>
    <t>06 1 05 70200</t>
  </si>
  <si>
    <t>Программа "Реализация молодежной политики муниципального района "Бай-Тайгинский кожуун Республики Тыва" на 2016-2018 годы</t>
  </si>
  <si>
    <t>Поддержка молодой семьи и организация досуговой деятельности молодожи"</t>
  </si>
  <si>
    <t>11 0 02 70200</t>
  </si>
  <si>
    <t>11 0 00 00000</t>
  </si>
  <si>
    <t>12 0 00 00000</t>
  </si>
  <si>
    <t>Организация и проведение спортивно-массовых мероприятий различной направленности на территории  Бай-Тайгинского кожууна</t>
  </si>
  <si>
    <t>12 0 01 70200</t>
  </si>
  <si>
    <t>10 0 00 00000</t>
  </si>
  <si>
    <t>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</si>
  <si>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10 0 01 70200</t>
  </si>
  <si>
    <t>10 0 03 70200</t>
  </si>
  <si>
    <t>Организация эффективного управления земельными ресурсами на территории Бай-Тайгинского кожууна"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</si>
  <si>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</si>
  <si>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08 0 02 00000</t>
  </si>
  <si>
    <t>08 0 02 70080</t>
  </si>
  <si>
    <t>Программа "Обеспечение общественного порядка и противодействие преступности в Бай-Тайгинском кожууне на 2015-2017 годы"</t>
  </si>
  <si>
    <t>09 0 00 00000</t>
  </si>
  <si>
    <t>09 0 01 70200</t>
  </si>
  <si>
    <t>09 0 02 70200</t>
  </si>
  <si>
    <t>Программа "Развитие транспортной системы Бай-Тайгинского кожууна на 2016-2018 годы"</t>
  </si>
  <si>
    <t xml:space="preserve">3) 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</si>
  <si>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Программа "Создание благоприятных условий  для ведения бизнеса в Бай-Тайгинском кожууне на 2016 – 2018 годы"</t>
  </si>
  <si>
    <t>Создание благоприятной административной среды для инвесторов</t>
  </si>
  <si>
    <t>Финансовая поддержка субъектов малого и среднего предпринимательства и организаций образующих инфраструктуру поддержки субъектов малого и среднего предпринимательства Бай-Тайгинского кожууна;</t>
  </si>
  <si>
    <t>Подпрограмма "Развитие малого и среднего предпринимательства в Бай-Тайгинском кожууне"</t>
  </si>
  <si>
    <t>Подпрограмма "Развитие инвестиционной привлекательности и улучшения инвестиционного климата Бай-Тайгинского кожууна"</t>
  </si>
  <si>
    <t>07 0 00 00000</t>
  </si>
  <si>
    <t>07 1 00 00000</t>
  </si>
  <si>
    <t>07 1 03 70200</t>
  </si>
  <si>
    <t>07 2 00 00000</t>
  </si>
  <si>
    <t>07 2 02 70200</t>
  </si>
  <si>
    <t>16 0 00 00000</t>
  </si>
  <si>
    <t>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</si>
  <si>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17 0 00 00000</t>
  </si>
  <si>
    <t>Средства массовой информации</t>
  </si>
  <si>
    <t xml:space="preserve"> Периодическая печать и издательства</t>
  </si>
  <si>
    <t>Программа "Развитие информационного общества и средств массовой информации в Бай-тайгинском кожууне на 2016-2018 годы"</t>
  </si>
  <si>
    <t>Развитие средств массовой информации в Бай-Тайгинском кожууне</t>
  </si>
  <si>
    <t>13 0 00 00000</t>
  </si>
  <si>
    <t>13 0 03 70200</t>
  </si>
  <si>
    <t>02 4 01 70200</t>
  </si>
  <si>
    <t>Программа "Развитие туризма в Бай-Тайгинском кожууне"</t>
  </si>
  <si>
    <t>02 4 00 00000</t>
  </si>
  <si>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</si>
  <si>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Подпрограмма "Организация и проведение Всероссийской сельскохозяйственной переписи 2016 года на территории Бай-Тайгинского кожууна "Республики Тыва</t>
  </si>
  <si>
    <t>03 4 00 00000</t>
  </si>
  <si>
    <t>03 4 00 53910</t>
  </si>
  <si>
    <t>Обслуживание государственного и муниципального долга</t>
  </si>
  <si>
    <t>Обслуживание государственного  (муниципального) долга</t>
  </si>
  <si>
    <t>Обслуживание муниципального долга</t>
  </si>
  <si>
    <t>14 0 00 70140</t>
  </si>
  <si>
    <t>14 0 03 70140</t>
  </si>
  <si>
    <t>Обеспечение общественного порядка и противодействие преступности на территории муниципального района "Бай-Тайгинский кожуун республики Тыва" на 2016-2018гг</t>
  </si>
  <si>
    <t>19 0 01 75030</t>
  </si>
  <si>
    <t>Разработка карта (план) населенных пунктов Бай-Тайгинского кожууна</t>
  </si>
  <si>
    <t>19 0 02 70200</t>
  </si>
  <si>
    <t>Программа "Территориальное развитие Бай-Тайгинского кожууна в 2016 – 2018 годы"</t>
  </si>
  <si>
    <t>19 0 00 00000</t>
  </si>
  <si>
    <t>Программа "Повышение эффективности надежности функционирования жилищно-коммунального хозяйства в Бай-Тайгинском кожууне на 2016-2018 годы"</t>
  </si>
  <si>
    <t>Повышение профессиональной компетентности муниципальных служащих и лиц, включенных  в резерв управленческих кадров Бай-Тайгинского кожууна</t>
  </si>
  <si>
    <t>17 0 04 70200</t>
  </si>
  <si>
    <t>16 0 05 70150</t>
  </si>
  <si>
    <t>Переход во всех муниципальных учреждениях района к использованию энергосберегающих приборов освещения вместо ламп накаливания</t>
  </si>
  <si>
    <t>78 8 00 70200</t>
  </si>
  <si>
    <t>Членский взнос Ассоциации "Совет муниципальных образований"</t>
  </si>
  <si>
    <t>Программа "Энергосбережение и повышение энергетической эффективности муниципального района "Бай-Тайгинский кожуун Республики Тыва" до 2020 года"</t>
  </si>
  <si>
    <t>Обеспечение общественного порядка и противодействие преступности в Бай-Тайгинском кожууне</t>
  </si>
  <si>
    <t>Профилактика безнадзорности и правонарушений несовершеннолетних в Бай-Тайгинском кожууне</t>
  </si>
  <si>
    <t>05 2 03 70030</t>
  </si>
  <si>
    <t>Исполнение обязательств по обслуживанию муниципального долга в соответствии с программой муниципальных заимствований муниципального района 2Бай-Тайгиснкий кожуун Республики Тыва" и заключенными конрактами (соглашениями)</t>
  </si>
  <si>
    <t>05 2 00 00000</t>
  </si>
  <si>
    <t>15 0 00 00000</t>
  </si>
  <si>
    <t>Комплексное развитие и модернизация систем коммунальной инфраструктуры в Бай-Тайгинском кожууне</t>
  </si>
  <si>
    <t>15 0 01 70100</t>
  </si>
  <si>
    <t>Снабжение населения Бай-Тайгинского кожууна чистой водопроводной водой</t>
  </si>
  <si>
    <t>15 0 02 70110</t>
  </si>
  <si>
    <t>Организация утилизации и переработки бытовых и промышленных отходов</t>
  </si>
  <si>
    <t>15 0 03 70120</t>
  </si>
  <si>
    <t>15 0 03 70130</t>
  </si>
  <si>
    <t>Организация ритуальных услуг и содержание мест захоронения (для муниципальных районов-межпоселенческих)</t>
  </si>
  <si>
    <t>мун. Задание эвес</t>
  </si>
  <si>
    <t xml:space="preserve"> 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</si>
  <si>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</si>
  <si>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</si>
  <si>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</si>
  <si>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</si>
  <si>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 xml:space="preserve"> Дотации на выравнивание бюджетной обеспеченности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</si>
  <si>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</si>
  <si>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</si>
  <si>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 xml:space="preserve"> Уплата налогов, сборов и иных платежей</t>
  </si>
  <si>
    <t>Уплата прочих налогов, сборов</t>
  </si>
  <si>
    <t>Дорожное хозяйство (дорожные фонды)</t>
  </si>
  <si>
    <t xml:space="preserve">Культура, кинематография
</t>
  </si>
  <si>
    <t>Межбюджетные трансферты общего характера бюджетам бюджетной системы Российской Федерации</t>
  </si>
  <si>
    <t>025</t>
  </si>
  <si>
    <t>Уплата иных платежей</t>
  </si>
  <si>
    <t>Закупка товаров, работ, услуг в сфере информационно-коммуникационных технологий</t>
  </si>
  <si>
    <t>разделдерге турар</t>
  </si>
  <si>
    <t>Премии и гранты</t>
  </si>
  <si>
    <t>Подпрограмма "Устойчивое развитие сельских территорий Бай-Тайгинского кожууна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</si>
  <si>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</si>
  <si>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88 2 00 76240</t>
  </si>
  <si>
    <t>Льготы ЖКУ сельским специалистам учреждений культуры</t>
  </si>
  <si>
    <t xml:space="preserve">                                                                                   Приложение № 7</t>
  </si>
  <si>
    <t xml:space="preserve"> СТАТЬЯМ И ВИДАМ РАСХОДОВ КЛАССИФИКАЦИИ РАСХОДОВ БЮДЖЕТА НА 2017 ГОД</t>
  </si>
  <si>
    <t xml:space="preserve">                                                                                   на 2017 год и плановый приод 2018-2019 годов."</t>
  </si>
  <si>
    <t>ВЕДОМСТВЕННАЯ СТРУКТУРА РАСХОДОВ БЮДЖЕТА НА 2017 ГОД</t>
  </si>
  <si>
    <t xml:space="preserve">                           от "     "  _____________  2016 года № </t>
  </si>
  <si>
    <t xml:space="preserve">                           на 2017 год и плановый приод 2018-2019 годов."</t>
  </si>
  <si>
    <t xml:space="preserve">                           Приложение № 10</t>
  </si>
  <si>
    <t>Программа "Обеспечение жителей Бай-Тайгинского кожууна доступным и комфортным жильем на 2016-2018гг."</t>
  </si>
  <si>
    <t>18 0 00 00000</t>
  </si>
  <si>
    <t>Обеспечение жильем молодых семей</t>
  </si>
  <si>
    <t>18 0 00 05402</t>
  </si>
  <si>
    <t xml:space="preserve"> Социальные выплаты гражданам, кроме публичных нормативных социальных выплат</t>
  </si>
  <si>
    <t>Субсидии гражданам на приобретение жилья</t>
  </si>
  <si>
    <t xml:space="preserve">                                                                                                                             от "    " ____________ 2016 года № </t>
  </si>
  <si>
    <t>2 02 10000 00 0000 151</t>
  </si>
  <si>
    <t>2 02 15001 05 0000 151</t>
  </si>
  <si>
    <t>2 02 15002 05 0000 151</t>
  </si>
  <si>
    <t>2 02 20000 00 0000 151</t>
  </si>
  <si>
    <t>2 02 29999 05 0000 151</t>
  </si>
  <si>
    <t>2 02 30000 00 0000 151</t>
  </si>
  <si>
    <t>2 02 35250 05 0000 151</t>
  </si>
  <si>
    <t>2 02 35120 00 0000 151</t>
  </si>
  <si>
    <t>2 02 30013 05 0000 151</t>
  </si>
  <si>
    <t>2 02 35118 05 0000 151</t>
  </si>
  <si>
    <t>2 02 30022 05 0000 151</t>
  </si>
  <si>
    <t>2 02 30024 05 0000 151</t>
  </si>
  <si>
    <t>2 02 30029 05 0000 151</t>
  </si>
  <si>
    <t>2 02 35380 05 0000 151</t>
  </si>
  <si>
    <t>2 02 40000 00 0000 151</t>
  </si>
  <si>
    <t xml:space="preserve">2 02 40014 05 0000 151 </t>
  </si>
  <si>
    <t>Муниципальное казенное учреждение Управление культуры администрации муниципального района "Бай-Тайгинский кожуун Республики Тыва"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</si>
  <si>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</si>
  <si>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</si>
  <si>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 Иные выплаты персоналу учреждений, за исключением фонда оплаты труда</t>
  </si>
  <si>
    <t>Подпрограмма "Развитие туризма в Бай-Тайгинском кожууне"</t>
  </si>
  <si>
    <t>2.1. Подпрограмма "Библиотечное обслуживание населения"</t>
  </si>
  <si>
    <t>2.2. Подпрограмма "Организация досуга и предоставление услуг организаций культуры"</t>
  </si>
  <si>
    <t>2.3. Подпрограмма "Реализация национальной политики, развитие местного народного творчества"</t>
  </si>
  <si>
    <t>2.4. Подпрограмма "Развитие туризма в Бай-Тайгинском кожууне"</t>
  </si>
  <si>
    <t>2.5. Подпрограмма "Создание условий для реализации муниципальной программы"</t>
  </si>
  <si>
    <t>Муниципальная программа "Социальная поддержка граждан в Бай-Тайгинском кожууне на 2016-2018годы"</t>
  </si>
  <si>
    <t>4.1. Подпрограмма "Предоставление мер социальной поддержки отдельным категориям граждан и семьям с детьми в Бай-Тайгинском кожууне"</t>
  </si>
  <si>
    <t>4.2. Подпрограмма "Социальная поддержка и обслуживание граждан возраста, инвалидов и иных категорий граждан в Бай-Тайгинском кожууне"</t>
  </si>
  <si>
    <t>4.4. Подпрограмма "Обеспечение реализации муниципальной программы"</t>
  </si>
  <si>
    <t>1.1. Подпрограмма "Развитие дошкольного образования"</t>
  </si>
  <si>
    <t>1.8. 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</t>
  </si>
  <si>
    <t>1.2. Подпрограмма "Развитие общего образования"</t>
  </si>
  <si>
    <t>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</si>
  <si>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>1.3. Подпрограмма "Дополнительное образование и развитие детей"</t>
  </si>
  <si>
    <t>1.5. Подпрограмма "Отдых и оздоровление  детей"</t>
  </si>
  <si>
    <t>5.3. Подпрограмма "Обеспечение реализации муниципальной программы "Управление муниципальными финансами муниципального района "Бай-Тайгинский кожуун РТ" на 2016-2018годы""</t>
  </si>
  <si>
    <t>5.2. Управление муниципальным долгом</t>
  </si>
  <si>
    <t>3.5. Подпрограмма "Обеспечение реализации муниципальной программы"</t>
  </si>
  <si>
    <t>3.1. Подпрограмма "Развитие отраслей сельского хозяйства"</t>
  </si>
  <si>
    <t>Подпрограмма "Поддержка начинающим фермерам"</t>
  </si>
  <si>
    <t>03 2 01 50530</t>
  </si>
  <si>
    <t>3.2. Подпрограмма "Поддержка начинающим фермерам"</t>
  </si>
  <si>
    <t>03 3 01 75110</t>
  </si>
  <si>
    <t>3.3. Подпрограмма "Устойчивое развитие сельских территорий Бай-Тайгинского кожууна</t>
  </si>
  <si>
    <t>Расходы на выплаты персоналу учреждений</t>
  </si>
  <si>
    <t>Подпрограмма "Управление муниципальным долгом"</t>
  </si>
  <si>
    <r>
      <rPr>
        <sz val="7"/>
        <color indexed="10"/>
        <rFont val="Times New Roman"/>
        <family val="1"/>
      </rPr>
      <t xml:space="preserve"> </t>
    </r>
    <r>
      <rPr>
        <sz val="9"/>
        <color indexed="10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</si>
  <si>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Муниципальная программа "Развитие культуры на 2015-2017 годы"</t>
  </si>
  <si>
    <r>
      <rPr>
        <sz val="7"/>
        <rFont val="Times New Roman"/>
        <family val="1"/>
      </rPr>
      <t xml:space="preserve"> </t>
    </r>
    <r>
      <rPr>
        <sz val="9"/>
        <rFont val="Times New Roman"/>
        <family val="1"/>
      </rPr>
      <t>Развитие туристско-рекреационного комплекса на территории Бай-Тайгинского кожууна;</t>
    </r>
  </si>
  <si>
    <t>Подпрограмма "Предоставление компенсации расходов на оплату жилых помещений, отопления и освещения педагогическим работникам, проживающим и работающим в сельской местности"</t>
  </si>
  <si>
    <t>Подпрограмма "Комплексное развитие и модернизация систем коммунальной инфраструктуры в Бай-Тайгинском кожууне"</t>
  </si>
  <si>
    <t>Подпрограмма "Снабжение населения Бай-Тайгинского кожууна чистой водопроводной водой"</t>
  </si>
  <si>
    <t>Подпрограмма "Организация утилизации и переработки бытовых и промышленных отходов"</t>
  </si>
  <si>
    <t>15 0 04 70130</t>
  </si>
  <si>
    <t>Подпрограмма "Организация ритуальных услуг и содержание мест захоронения (для меж поселенческих)"</t>
  </si>
  <si>
    <t>Муниципальная программа "Развитие образования на 2015-2017 годы муниципального района "Бай-Тайгинский кожуун Республики Тыва""</t>
  </si>
  <si>
    <t xml:space="preserve">Дорожная деятельность в отношении автомобильных дорог местного значения вне границ населенных пунктов в границах муниципального района (в границах городского округа)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(в границах городского округа),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Федерации. </t>
  </si>
  <si>
    <t>08 0 00 00000</t>
  </si>
  <si>
    <t>Подпрограмма "Поддержка молодой семьи и организация досуговой деятельности молодожи"</t>
  </si>
  <si>
    <t>05 3 01 00100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</si>
  <si>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</si>
  <si>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</si>
  <si>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НАЦИОНАЛЬНАЯ ЭКОНОМИКА</t>
  </si>
  <si>
    <t>Совершенствование системы учета объектов муниципальной собственности Бай-Тайгинского кожууна</t>
  </si>
  <si>
    <t>Поддержка начинающим фермерам"</t>
  </si>
  <si>
    <t>Подпрограмма " Поддержка малых форм хозяйствования"</t>
  </si>
  <si>
    <t>03 2 00 00000</t>
  </si>
  <si>
    <t>КУЛЬТУРА, КИНЕМАТОГРАФИЯ</t>
  </si>
  <si>
    <t>ОБРАЗОВАНИЕ</t>
  </si>
  <si>
    <t>Подпрограмма "Обеспечение реализации муниципальной программы "Развитие образования на 2016-2017 годы муниципального района "Бай-Тайгинский кожуун Республика Тыва"</t>
  </si>
  <si>
    <t>НАЦИОНАЛЬНАЯ ОБОРОНА</t>
  </si>
  <si>
    <t>Мобилизационная и вневойсковая подготовка</t>
  </si>
  <si>
    <t>88 0 00 00000</t>
  </si>
  <si>
    <t>МЕЖБЮДЖЕТНЫЕ ТРАНСФЕРТЫ ОБЩЕГО ХАРАКТЕРА БЮДЖЕТАМ БЮДЖЕТНОЙ СИСТЕМЫ РОССИЙСКОЙ ФЕДЕРАЦИИ</t>
  </si>
  <si>
    <t>ОБЩЕГОСУДАРСТВЕННЫЕ ВОПРОСЫ</t>
  </si>
  <si>
    <t>Муниципальная программа "Развитие образования на 2015-2017 годы муниципального района "Бай-Тайгинский кожуун Республики Тыва"</t>
  </si>
  <si>
    <t>Дополнительное образование детей</t>
  </si>
  <si>
    <t>Молодежная политика</t>
  </si>
  <si>
    <t>НАЦИОНАЛЬНАЯ БЕЗОПАСНОСТЬ И ПРАВОХРАНИТЕЛЬНАЯ ДЕЯТЕЛЬНОСТЬ</t>
  </si>
  <si>
    <t>1 03 02000 01 0000 000</t>
  </si>
  <si>
    <t>Акцизы по подакцизным товарам (продукции) производимым на территории Российской Федерации</t>
  </si>
  <si>
    <t>Дотации бюджетам бюджетной системы Российской Федерации</t>
  </si>
  <si>
    <t xml:space="preserve">Дотации бюджетам муниципальных районов на выравнивание бюджетной обеспеченности </t>
  </si>
  <si>
    <t xml:space="preserve">Дотации бюджетам муниципальных районов на  поддержку мер по обеспечению сбалансированности бюджетов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</si>
  <si>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</si>
  <si>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</si>
  <si>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 на реализацию Закона Республики Тыва "О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</si>
  <si>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</si>
  <si>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обеспечение мер социальной поддержки реабилитированных лиц, признанных пострадавшими от политических репрессий</t>
  </si>
  <si>
    <t>Субвенции бюджетам муниципальных районов на осуществление полномочий  первичного воинского учета на территориях, где отсутствуют военные комиссариаты</t>
  </si>
  <si>
    <t xml:space="preserve"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</si>
  <si>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</si>
  <si>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</si>
  <si>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Муниципальная программа  "Развитие сельского хозяйства и регулирование рынков сельскохозяйственной продукции в Бай-Тайгинском кожууне на 2016-2018 годы"</t>
  </si>
  <si>
    <t>Муниципальная программа "Развитие сельского хозяйства и регулирование рынков сельскохозяйственной продукции в Бай-Тайгинском кожууне на 2016-2018 годы"</t>
  </si>
  <si>
    <t>Муниципальная программа "Управление муниципальными финансами муниципального района "Бай-Тайгинский кожуун РТ" на 2016-2018гг"</t>
  </si>
  <si>
    <t>Муниципальная программа "Развитие муниципальной службы и резерва управленческих кадров муниципального района Бай-Тайгинский кожуун Республики Тыва " на 2015-2017 годы"</t>
  </si>
  <si>
    <t>Муниципальная программа " Предупреждение и ликвидация последствий чрезвычайных ситуаций, реализация мер пожарной безопасности  на территории Бай-Тайгинского кожууна на 2015-2020 годы"</t>
  </si>
  <si>
    <t>Муниципальная программа "Обеспечение общественного порядка и противодействие преступности в Бай-Тайгинском кожууне на 2015-2017 годы"</t>
  </si>
  <si>
    <t>Муниципальная программа "Развитие и функционирование дорожно-транспортного хозяйства муниципального района "Бай-Тайгинский кожуун Республики Тыва" на 2015-2017 годы"</t>
  </si>
  <si>
    <t>Муниципальная программа "Создание благоприятных условий  для ведения бизнеса в Бай-Тайгинском кожууне на 2016 – 2018 годы"</t>
  </si>
  <si>
    <t>Муниципальная программа "Управление муниципальным имуществом и земельными ресурсами муниципального района "Бай-Тайгинский кожуун Республики Тыва" на 2015-2017 годы</t>
  </si>
  <si>
    <t>Муниципальная программа "Территориальное развитие Бай-Тайгинского кожууна в 2016 – 2018 годы"</t>
  </si>
  <si>
    <t>Муниципальная программа "Энергосбережение и повышение энергетической эффективности на 2015-2017 годы"</t>
  </si>
  <si>
    <t>Муниципальная программа "Повышение эффективности надежности функционирования жилищно-коммунального хозяйства в Бай-Тайгинском кожууне на 2016-2018 годы"</t>
  </si>
  <si>
    <t>Муниципальная программа "Реализация молодежной политики муниципального района "Бай-Тайгинский кожуун Республики Тыва" на 2016-2018 годы</t>
  </si>
  <si>
    <t>Муниципальная программа "Сохранение и формирование здорового образа жизни населения в Бай-Тайгинском кожууне на 2015-2017гг"</t>
  </si>
  <si>
    <t>Муниципальная программа "Обеспечение жителей Бай-Тайгинского кожууна доступным и комфортным жильем на 2015-2017годы"</t>
  </si>
  <si>
    <t>Муниципальная программа "Развитие физической культуры и спорта в муниципальном районе "Бай-Тайгинский кожуун Республики Тыва" на 2016-2018 годы"</t>
  </si>
  <si>
    <t>Муниципальная программа "Развитие информационного общества и средств массовой информации в Бай-тайгинском кожууне на 2016-2018 годы"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</si>
  <si>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</si>
  <si>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Изменение "+,-"</t>
  </si>
  <si>
    <t>Утвержденный план на 2017 год</t>
  </si>
  <si>
    <t>Уточненный бюджет на 2017 год</t>
  </si>
  <si>
    <t>Комплектование книжных фондов библиотек муниципальных образований</t>
  </si>
  <si>
    <t>Иные межбюджетные трансферты на подключение общедоступных библиотек Российской Федерации к сети "Интернет" т развитие системы библиотечного дела с учетом задачи расширения информационных технологий и оцифровки</t>
  </si>
  <si>
    <t>78 5 00 00190</t>
  </si>
  <si>
    <t xml:space="preserve">Резервные фонды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</si>
  <si>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</si>
  <si>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02 1 02 L5190</t>
  </si>
  <si>
    <t>01 2 00 L0970</t>
  </si>
  <si>
    <t>% исполнение</t>
  </si>
  <si>
    <t>0 1 00 00590</t>
  </si>
  <si>
    <t xml:space="preserve"> Развитие туристско-рекреационного комплекса на территории Бай-Тайгинского кожууна;</t>
  </si>
  <si>
    <t xml:space="preserve"> муниципального района </t>
  </si>
  <si>
    <t>"Бай-Тайгинский кожуун Республики Тыва"</t>
  </si>
  <si>
    <t>Распределение</t>
  </si>
  <si>
    <t>(тыс.руб.)</t>
  </si>
  <si>
    <t>Наименование сельских поселений</t>
  </si>
  <si>
    <t>1.</t>
  </si>
  <si>
    <t>сумон Бай-Тал</t>
  </si>
  <si>
    <t>сумон Кызыл-Даг</t>
  </si>
  <si>
    <t>сумон Кара-Хол</t>
  </si>
  <si>
    <t>сумон Хемчик</t>
  </si>
  <si>
    <t>сумон Шуй</t>
  </si>
  <si>
    <t>сумон Ээр-Хавак</t>
  </si>
  <si>
    <t xml:space="preserve">Всего </t>
  </si>
  <si>
    <t xml:space="preserve">                         </t>
  </si>
  <si>
    <t xml:space="preserve">     Распределение</t>
  </si>
  <si>
    <t>2.</t>
  </si>
  <si>
    <t>3.</t>
  </si>
  <si>
    <t>4.</t>
  </si>
  <si>
    <t>5.</t>
  </si>
  <si>
    <t>6.</t>
  </si>
  <si>
    <t xml:space="preserve">В С Е Г О </t>
  </si>
  <si>
    <t>% исполнения</t>
  </si>
  <si>
    <t>Утвержденный план 2017 год</t>
  </si>
  <si>
    <t xml:space="preserve"> к Постановлению администрации</t>
  </si>
  <si>
    <t>"Об исполнении бюджета муниципального района</t>
  </si>
  <si>
    <t>от "    "  ___________2017 года №___</t>
  </si>
  <si>
    <t>Приложение № 5</t>
  </si>
  <si>
    <t>Приложение № 6</t>
  </si>
  <si>
    <t>Приложение № 7</t>
  </si>
  <si>
    <t>Приложение № 8</t>
  </si>
  <si>
    <t xml:space="preserve">                                      от "    "  ___________2017 года №___</t>
  </si>
  <si>
    <t>Приложение № 1</t>
  </si>
  <si>
    <t>Повышение эффективности надежности функционирования жилищно-коммунального хозяйства в Бай-Тайгинском кожууне на 2017-2020 годы</t>
  </si>
  <si>
    <t>Территориальное развитие Бай-Тайгинского кожууна в 2017 – 2020 годы</t>
  </si>
  <si>
    <t>Обеспечение жителей Бай-Тайгинского кожууна доступным и комфортным жильем на 2017-2020 годы</t>
  </si>
  <si>
    <t>Развитие образования на 2017-2020 годы муниципального района "Бай-Тайгинский кожуун Республики Тыва"</t>
  </si>
  <si>
    <t>к постановлению администрации муниципального</t>
  </si>
  <si>
    <t xml:space="preserve"> района "Бай-Тайгинский кожуун Республики Тыва"</t>
  </si>
  <si>
    <t xml:space="preserve"> "Бай-Тайгинский кожуун Республики Тыва"</t>
  </si>
  <si>
    <t>ИСПОЛНЕНИЕ</t>
  </si>
  <si>
    <t>Основание</t>
  </si>
  <si>
    <t>Кому направлено</t>
  </si>
  <si>
    <t>Наименование мероприятий</t>
  </si>
  <si>
    <t>Администрации кожууна</t>
  </si>
  <si>
    <t>"О выделении финансовых средств на создание неприкосновенного запаса ГСМ"</t>
  </si>
  <si>
    <t>ВСЕГО:</t>
  </si>
  <si>
    <t>Приложение № 10</t>
  </si>
  <si>
    <t>от  "___" __________  2017 года №__</t>
  </si>
  <si>
    <t>Постановление № 110 от 20.02.2017 г</t>
  </si>
  <si>
    <t>Постановление № 111 от 20.02.2017 г</t>
  </si>
  <si>
    <t>"О выделении финансовых средств на покупку продуктов питания"</t>
  </si>
  <si>
    <t>Приложение № 9</t>
  </si>
  <si>
    <t>Приложение № 2</t>
  </si>
  <si>
    <t>Приложение № 3</t>
  </si>
  <si>
    <t>Приложение № 4</t>
  </si>
  <si>
    <t>Постановление №231 от 28.03.17г.</t>
  </si>
  <si>
    <t>"О выделении финансовых средств на приобретение запасных частей для пожарной автомашины АЦ-40 (ЗиЛ-131)  в с.Кара-Холь"</t>
  </si>
  <si>
    <t>Постановление №265 от 03.04.17г.</t>
  </si>
  <si>
    <t>"О выделении финансовых средств на приобретение горюче-смазочных материалов на проведение превентивных мероприятий по защитемнаселения и территорий от чрезвычайных ситуаций на территории Бай-Тайгинского кожууна"</t>
  </si>
  <si>
    <t>Постановление №267 от 05.04.17г.</t>
  </si>
  <si>
    <t>Постановление №266 от 04.04.17г.</t>
  </si>
  <si>
    <t>Постановление №351 от 02.05.17г.</t>
  </si>
  <si>
    <t>"О выделении финансовых средств для тушения лесных и степных пожаров"</t>
  </si>
  <si>
    <t>Постановление №375 от 16.05.17г.</t>
  </si>
  <si>
    <t>"О выделении финансовых средств на выполнение подрядных работ по восстановлению оросительного канала в местечке "Чангыс-Терек" сумона Шуй и по оказанию услуг гусеничного экскаватора с ковшом"</t>
  </si>
  <si>
    <t>Постановление №451 от 20.06.17г.</t>
  </si>
  <si>
    <t>"О выделении финансовых средств на недопущение и ликвидации лесостепных пожаров"</t>
  </si>
  <si>
    <t>Утвержденный план 2017 г.</t>
  </si>
  <si>
    <t>Уточненный бюджет на 2017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</si>
  <si>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</si>
  <si>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2 02 49999 05 0000 151</t>
  </si>
  <si>
    <t>Иные межбюджетные трансферты на поддрежку отрасли культуры на 2017г.</t>
  </si>
  <si>
    <t>Исполнено за 1 полугодие 2017 г.</t>
  </si>
  <si>
    <t>Уточненный бюджет на 2017 г</t>
  </si>
  <si>
    <t>Постановление №457 от 20.06.17г.</t>
  </si>
  <si>
    <t>"О выделении финансовых средств на приобретение строительных материалов"</t>
  </si>
  <si>
    <t>02 1 01 L5190</t>
  </si>
  <si>
    <t>Иные межбюджетные трансферты на поддержку отрасли культуры на 2017г.</t>
  </si>
  <si>
    <t>1.9. Подпрограмма "Обеспечение реализации муниципальной программы "Развитие образования на 2016-2017 годы муниципального района "Бай-Тайгинский кожуун РТ"</t>
  </si>
  <si>
    <t>за 9 месяцев 2017 года"</t>
  </si>
  <si>
    <t>ПОСТУПЛЕНИЯ ДОХОДОВ, В ТОМ ЧИСЛЕ БЕЗВОЗМЕЗДНЫЕ ПОСТУПЛЕНИЯ, ПОЛУЧАЕМЫЕ ИЗ РЕСПУБЛИКАНСКОГО БЮДЖЕТА ЗА 9 МЕСЯЦЕВ  2017 ГОДА</t>
  </si>
  <si>
    <t xml:space="preserve"> СТАТЬЯМ И ВИДАМ РАСХОДОВ КЛАССИФИКАЦИИ РАСХОДОВ БЮДЖЕТА ЗА 9 МЕСЯЦЕВ 2017 ГОДА</t>
  </si>
  <si>
    <t>ВЕДОМСТВЕННАЯ СТРУКТУРА РАСХОДОВ БЮДЖЕТА ЗА 9 МЕСЯЦЕВ 2017 ГОДА</t>
  </si>
  <si>
    <t>бюджетных ассигнований на реализацию муниципальных программ за 9 месяцев 2017 года.</t>
  </si>
  <si>
    <t>межбюджетных трансфертов бюджетам сельских поселений в виде дотаций на выравнивание бюджетной обеспеченности за 9 месяцев 2017 года</t>
  </si>
  <si>
    <t>Распределение межбюджетных трансфертов бюджетам сельских поселений в виде субвенций на осуществление полномочий по первичному воинскому учету на территориях, где отсутствуют военные комиссариаты  за 9 месяцев 2017 года.</t>
  </si>
  <si>
    <t>Исполнено за 9 месяцев 2017 г.</t>
  </si>
  <si>
    <t>Исполнение за 9 месяцев 2017г</t>
  </si>
  <si>
    <t>Дотации бюджетам  муниципальных образований на поддержку мер по обеспечению сбалансированности бюджетов за 9 месяцев 2017 года</t>
  </si>
  <si>
    <t>субвенции на осуществление государственных полномочий по установлению запрета на розничную продажу алкогольной продукции в РТ за 9 месяцев 2017 года.</t>
  </si>
  <si>
    <t>Распределение субсидии на закупку и доставку угля бюджетным учреждениям, расположенным в труднодоступных местах с ограниченными сроками завоза грузов за 9 месяцев 2017 года</t>
  </si>
  <si>
    <t xml:space="preserve"> за 9 месяцев 2017 года"</t>
  </si>
  <si>
    <t>резервного фонда Администрации муниципального района "Бай-Тайгинский кожуун Республики Тыва"   за  9 месяцев 2017 года</t>
  </si>
  <si>
    <t>Социальные выплаты гражданам, кроме публичных нормативных социальных выплат</t>
  </si>
  <si>
    <t>Субсидии бюджетным учреждениям на иные цели</t>
  </si>
  <si>
    <t>Исполнение судебных актов</t>
  </si>
  <si>
    <t>Исполнение судебных актов РФ и мировых соглашений по возмещению причиненного вреда</t>
  </si>
  <si>
    <t>Постановление №523а от 27.07.17г.</t>
  </si>
  <si>
    <t>"О выделении финансовых средств на проведение лабораторных испытаний"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</si>
</sst>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800]dddd\,\ mmmm\ dd\,\ yyyy"/>
    <numFmt numFmtId="185" formatCode="#,##0.0_ ;[Red]\-#,##0.0\ "/>
    <numFmt numFmtId="186" formatCode="0.0"/>
    <numFmt numFmtId="187" formatCode="#,##0.0"/>
    <numFmt numFmtId="188" formatCode="_(* #,##0.0_);_(* \(#,##0.0\);_(* &quot;-&quot;??_);_(@_)"/>
    <numFmt numFmtId="189" formatCode="0.000"/>
    <numFmt numFmtId="190" formatCode="0.0000"/>
    <numFmt numFmtId="191" formatCode="_-* #,##0_р_._-;\-* #,##0_р_._-;_-* &quot;-&quot;??_р_._-;_-@_-"/>
    <numFmt numFmtId="192" formatCode="_-* #,##0.0_р_._-;\-* #,##0.0_р_._-;_-* &quot;-&quot;?_р_._-;_-@_-"/>
    <numFmt numFmtId="193" formatCode="#,##0.000"/>
    <numFmt numFmtId="194" formatCode="#,##0.0000"/>
    <numFmt numFmtId="195" formatCode="[$-FC19]d\ mmmm\ yyyy\ &quot;г.&quot;"/>
    <numFmt numFmtId="196" formatCode="0.0%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_(* #,##0_);_(* \(#,##0\);_(* &quot;-&quot;??_);_(@_)"/>
    <numFmt numFmtId="207" formatCode="_(* #,##0.000_);_(* \(#,##0.000\);_(* &quot;-&quot;??_);_(@_)"/>
    <numFmt numFmtId="208" formatCode="_-* #,##0.000_р_._-;\-* #,##0.000_р_._-;_-* &quot;-&quot;???_р_._-;_-@_-"/>
    <numFmt numFmtId="209" formatCode="0.000%"/>
    <numFmt numFmtId="210" formatCode="0.0000%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sz val="7"/>
      <color indexed="10"/>
      <name val="Times New Roman"/>
      <family val="1"/>
    </font>
    <font>
      <sz val="9"/>
      <color indexed="10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1"/>
    </font>
    <font>
      <b/>
      <sz val="10"/>
      <name val="Arial Cyr"/>
      <family val="0"/>
    </font>
    <font>
      <sz val="9"/>
      <color indexed="5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Segoe U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7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Alignment="1">
      <alignment/>
    </xf>
    <xf numFmtId="0" fontId="30" fillId="0" borderId="0" xfId="0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wrapText="1"/>
    </xf>
    <xf numFmtId="49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187" fontId="33" fillId="0" borderId="10" xfId="0" applyNumberFormat="1" applyFont="1" applyFill="1" applyBorder="1" applyAlignment="1">
      <alignment horizontal="center" wrapText="1"/>
    </xf>
    <xf numFmtId="49" fontId="30" fillId="0" borderId="10" xfId="0" applyNumberFormat="1" applyFont="1" applyFill="1" applyBorder="1" applyAlignment="1">
      <alignment horizontal="center" wrapText="1"/>
    </xf>
    <xf numFmtId="0" fontId="30" fillId="0" borderId="10" xfId="0" applyNumberFormat="1" applyFont="1" applyFill="1" applyBorder="1" applyAlignment="1">
      <alignment horizontal="center" wrapText="1"/>
    </xf>
    <xf numFmtId="187" fontId="30" fillId="0" borderId="10" xfId="0" applyNumberFormat="1" applyFont="1" applyFill="1" applyBorder="1" applyAlignment="1">
      <alignment horizont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center" wrapText="1"/>
    </xf>
    <xf numFmtId="0" fontId="29" fillId="0" borderId="0" xfId="0" applyNumberFormat="1" applyFont="1" applyFill="1" applyBorder="1" applyAlignment="1">
      <alignment horizontal="right" wrapText="1"/>
    </xf>
    <xf numFmtId="0" fontId="30" fillId="0" borderId="0" xfId="0" applyFont="1" applyFill="1" applyAlignment="1">
      <alignment/>
    </xf>
    <xf numFmtId="0" fontId="29" fillId="0" borderId="10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0" fillId="0" borderId="0" xfId="0" applyFont="1" applyFill="1" applyAlignment="1">
      <alignment/>
    </xf>
    <xf numFmtId="187" fontId="33" fillId="0" borderId="1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8" fillId="0" borderId="10" xfId="60" applyFont="1" applyFill="1" applyBorder="1" applyAlignment="1">
      <alignment horizontal="center" vertical="top" wrapText="1"/>
      <protection/>
    </xf>
    <xf numFmtId="0" fontId="1" fillId="0" borderId="10" xfId="60" applyFont="1" applyFill="1" applyBorder="1" applyAlignment="1">
      <alignment horizontal="center" vertical="top" wrapText="1"/>
      <protection/>
    </xf>
    <xf numFmtId="3" fontId="8" fillId="0" borderId="10" xfId="60" applyNumberFormat="1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vertical="top" wrapText="1"/>
    </xf>
    <xf numFmtId="0" fontId="1" fillId="0" borderId="10" xfId="56" applyFont="1" applyFill="1" applyBorder="1" applyAlignment="1">
      <alignment vertical="top" wrapText="1"/>
      <protection/>
    </xf>
    <xf numFmtId="0" fontId="2" fillId="0" borderId="10" xfId="60" applyFont="1" applyFill="1" applyBorder="1" applyAlignment="1">
      <alignment horizontal="center" vertical="top" wrapText="1"/>
      <protection/>
    </xf>
    <xf numFmtId="0" fontId="1" fillId="0" borderId="0" xfId="60" applyFont="1" applyFill="1">
      <alignment/>
      <protection/>
    </xf>
    <xf numFmtId="0" fontId="8" fillId="0" borderId="0" xfId="60" applyFont="1" applyFill="1">
      <alignment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vertical="top" wrapText="1"/>
      <protection/>
    </xf>
    <xf numFmtId="0" fontId="1" fillId="0" borderId="10" xfId="60" applyFont="1" applyFill="1" applyBorder="1" applyAlignment="1">
      <alignment vertical="top" wrapText="1"/>
      <protection/>
    </xf>
    <xf numFmtId="0" fontId="11" fillId="0" borderId="10" xfId="60" applyFont="1" applyFill="1" applyBorder="1" applyAlignment="1">
      <alignment vertical="top" wrapText="1"/>
      <protection/>
    </xf>
    <xf numFmtId="0" fontId="9" fillId="0" borderId="10" xfId="60" applyFont="1" applyFill="1" applyBorder="1" applyAlignment="1">
      <alignment vertical="top" wrapText="1"/>
      <protection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60" applyFont="1" applyFill="1" applyBorder="1" applyAlignment="1">
      <alignment horizontal="justify" vertical="top" wrapText="1"/>
      <protection/>
    </xf>
    <xf numFmtId="0" fontId="1" fillId="0" borderId="0" xfId="60" applyFont="1" applyFill="1" applyAlignment="1">
      <alignment horizontal="justify"/>
      <protection/>
    </xf>
    <xf numFmtId="0" fontId="29" fillId="0" borderId="10" xfId="0" applyNumberFormat="1" applyFont="1" applyFill="1" applyBorder="1" applyAlignment="1">
      <alignment horizontal="left" vertical="center" wrapText="1"/>
    </xf>
    <xf numFmtId="187" fontId="29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justify"/>
    </xf>
    <xf numFmtId="0" fontId="30" fillId="0" borderId="10" xfId="55" applyNumberFormat="1" applyFont="1" applyFill="1" applyBorder="1" applyAlignment="1">
      <alignment horizontal="left" vertical="center" wrapText="1"/>
      <protection/>
    </xf>
    <xf numFmtId="49" fontId="30" fillId="0" borderId="10" xfId="55" applyNumberFormat="1" applyFont="1" applyFill="1" applyBorder="1" applyAlignment="1">
      <alignment horizontal="center" wrapText="1"/>
      <protection/>
    </xf>
    <xf numFmtId="0" fontId="30" fillId="0" borderId="0" xfId="55" applyFont="1" applyFill="1">
      <alignment/>
      <protection/>
    </xf>
    <xf numFmtId="3" fontId="30" fillId="0" borderId="10" xfId="55" applyNumberFormat="1" applyFont="1" applyFill="1" applyBorder="1" applyAlignment="1">
      <alignment horizontal="center" wrapText="1"/>
      <protection/>
    </xf>
    <xf numFmtId="0" fontId="37" fillId="0" borderId="0" xfId="55" applyFont="1" applyFill="1">
      <alignment/>
      <protection/>
    </xf>
    <xf numFmtId="0" fontId="1" fillId="0" borderId="0" xfId="55" applyFont="1" applyFill="1">
      <alignment/>
      <protection/>
    </xf>
    <xf numFmtId="0" fontId="33" fillId="0" borderId="10" xfId="55" applyFont="1" applyFill="1" applyBorder="1">
      <alignment/>
      <protection/>
    </xf>
    <xf numFmtId="49" fontId="33" fillId="0" borderId="10" xfId="55" applyNumberFormat="1" applyFont="1" applyFill="1" applyBorder="1" applyAlignment="1">
      <alignment horizontal="center" wrapText="1"/>
      <protection/>
    </xf>
    <xf numFmtId="0" fontId="33" fillId="0" borderId="10" xfId="55" applyNumberFormat="1" applyFont="1" applyFill="1" applyBorder="1" applyAlignment="1">
      <alignment horizontal="center" wrapText="1"/>
      <protection/>
    </xf>
    <xf numFmtId="187" fontId="33" fillId="0" borderId="10" xfId="55" applyNumberFormat="1" applyFont="1" applyFill="1" applyBorder="1" applyAlignment="1">
      <alignment horizontal="center" wrapText="1"/>
      <protection/>
    </xf>
    <xf numFmtId="0" fontId="8" fillId="0" borderId="0" xfId="55" applyFont="1" applyFill="1">
      <alignment/>
      <protection/>
    </xf>
    <xf numFmtId="0" fontId="30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9" fillId="0" borderId="10" xfId="0" applyNumberFormat="1" applyFont="1" applyFill="1" applyBorder="1" applyAlignment="1">
      <alignment vertical="center" wrapText="1"/>
    </xf>
    <xf numFmtId="0" fontId="30" fillId="0" borderId="10" xfId="0" applyNumberFormat="1" applyFont="1" applyFill="1" applyBorder="1" applyAlignment="1">
      <alignment vertical="center" wrapText="1"/>
    </xf>
    <xf numFmtId="49" fontId="33" fillId="0" borderId="10" xfId="0" applyNumberFormat="1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30" fillId="24" borderId="10" xfId="0" applyNumberFormat="1" applyFont="1" applyFill="1" applyBorder="1" applyAlignment="1">
      <alignment horizontal="center" wrapText="1"/>
    </xf>
    <xf numFmtId="187" fontId="33" fillId="25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 wrapText="1"/>
    </xf>
    <xf numFmtId="0" fontId="30" fillId="24" borderId="10" xfId="0" applyNumberFormat="1" applyFont="1" applyFill="1" applyBorder="1" applyAlignment="1">
      <alignment vertical="center" wrapText="1"/>
    </xf>
    <xf numFmtId="49" fontId="30" fillId="24" borderId="10" xfId="0" applyNumberFormat="1" applyFont="1" applyFill="1" applyBorder="1" applyAlignment="1">
      <alignment horizontal="center" wrapText="1"/>
    </xf>
    <xf numFmtId="0" fontId="30" fillId="24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 wrapText="1"/>
    </xf>
    <xf numFmtId="187" fontId="8" fillId="0" borderId="0" xfId="0" applyNumberFormat="1" applyFont="1" applyFill="1" applyAlignment="1">
      <alignment/>
    </xf>
    <xf numFmtId="0" fontId="8" fillId="0" borderId="10" xfId="58" applyFont="1" applyBorder="1" applyAlignment="1">
      <alignment horizontal="center" vertical="center" wrapText="1"/>
      <protection/>
    </xf>
    <xf numFmtId="0" fontId="1" fillId="0" borderId="0" xfId="0" applyFont="1" applyAlignment="1">
      <alignment wrapText="1"/>
    </xf>
    <xf numFmtId="0" fontId="9" fillId="0" borderId="0" xfId="0" applyFont="1" applyAlignment="1">
      <alignment/>
    </xf>
    <xf numFmtId="0" fontId="40" fillId="0" borderId="0" xfId="55" applyFont="1">
      <alignment/>
      <protection/>
    </xf>
    <xf numFmtId="0" fontId="41" fillId="0" borderId="0" xfId="55" applyFont="1">
      <alignment/>
      <protection/>
    </xf>
    <xf numFmtId="187" fontId="29" fillId="24" borderId="10" xfId="0" applyNumberFormat="1" applyFont="1" applyFill="1" applyBorder="1" applyAlignment="1">
      <alignment horizontal="center" vertical="center" wrapText="1"/>
    </xf>
    <xf numFmtId="0" fontId="33" fillId="26" borderId="10" xfId="0" applyNumberFormat="1" applyFont="1" applyFill="1" applyBorder="1" applyAlignment="1">
      <alignment vertical="center" wrapText="1"/>
    </xf>
    <xf numFmtId="0" fontId="33" fillId="26" borderId="10" xfId="0" applyNumberFormat="1" applyFont="1" applyFill="1" applyBorder="1" applyAlignment="1">
      <alignment vertical="center" wrapText="1"/>
    </xf>
    <xf numFmtId="0" fontId="33" fillId="26" borderId="10" xfId="0" applyFont="1" applyFill="1" applyBorder="1" applyAlignment="1">
      <alignment wrapText="1"/>
    </xf>
    <xf numFmtId="0" fontId="32" fillId="0" borderId="10" xfId="0" applyNumberFormat="1" applyFont="1" applyFill="1" applyBorder="1" applyAlignment="1">
      <alignment vertical="center" wrapText="1"/>
    </xf>
    <xf numFmtId="4" fontId="33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33" fillId="24" borderId="10" xfId="0" applyNumberFormat="1" applyFont="1" applyFill="1" applyBorder="1" applyAlignment="1">
      <alignment horizontal="center" wrapText="1"/>
    </xf>
    <xf numFmtId="49" fontId="33" fillId="24" borderId="10" xfId="0" applyNumberFormat="1" applyFont="1" applyFill="1" applyBorder="1" applyAlignment="1">
      <alignment horizontal="center" wrapText="1"/>
    </xf>
    <xf numFmtId="49" fontId="33" fillId="24" borderId="10" xfId="55" applyNumberFormat="1" applyFont="1" applyFill="1" applyBorder="1" applyAlignment="1">
      <alignment horizontal="center" wrapText="1"/>
      <protection/>
    </xf>
    <xf numFmtId="0" fontId="67" fillId="0" borderId="10" xfId="0" applyFont="1" applyBorder="1" applyAlignment="1">
      <alignment vertical="center" wrapText="1"/>
    </xf>
    <xf numFmtId="0" fontId="29" fillId="24" borderId="10" xfId="0" applyNumberFormat="1" applyFont="1" applyFill="1" applyBorder="1" applyAlignment="1">
      <alignment horizontal="center" wrapText="1"/>
    </xf>
    <xf numFmtId="0" fontId="68" fillId="0" borderId="10" xfId="0" applyFont="1" applyBorder="1" applyAlignment="1">
      <alignment horizontal="justify" vertical="center" wrapText="1"/>
    </xf>
    <xf numFmtId="49" fontId="30" fillId="24" borderId="10" xfId="55" applyNumberFormat="1" applyFont="1" applyFill="1" applyBorder="1" applyAlignment="1">
      <alignment horizontal="center" wrapText="1"/>
      <protection/>
    </xf>
    <xf numFmtId="0" fontId="1" fillId="0" borderId="10" xfId="55" applyNumberFormat="1" applyFont="1" applyFill="1" applyBorder="1" applyAlignment="1">
      <alignment horizontal="left" vertical="center" wrapText="1"/>
      <protection/>
    </xf>
    <xf numFmtId="0" fontId="1" fillId="27" borderId="0" xfId="0" applyFont="1" applyFill="1" applyAlignment="1">
      <alignment horizontal="justify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30" fillId="0" borderId="10" xfId="56" applyFont="1" applyFill="1" applyBorder="1" applyAlignment="1">
      <alignment vertical="top" wrapText="1"/>
      <protection/>
    </xf>
    <xf numFmtId="0" fontId="9" fillId="0" borderId="10" xfId="55" applyFont="1" applyFill="1" applyBorder="1" applyAlignment="1">
      <alignment wrapText="1"/>
      <protection/>
    </xf>
    <xf numFmtId="0" fontId="1" fillId="0" borderId="10" xfId="0" applyFont="1" applyBorder="1" applyAlignment="1">
      <alignment horizontal="left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wrapText="1"/>
    </xf>
    <xf numFmtId="0" fontId="32" fillId="0" borderId="0" xfId="0" applyNumberFormat="1" applyFont="1" applyFill="1" applyBorder="1" applyAlignment="1">
      <alignment horizontal="center" vertical="center" wrapText="1"/>
    </xf>
    <xf numFmtId="187" fontId="33" fillId="0" borderId="0" xfId="0" applyNumberFormat="1" applyFont="1" applyFill="1" applyBorder="1" applyAlignment="1">
      <alignment horizontal="center" wrapText="1"/>
    </xf>
    <xf numFmtId="187" fontId="33" fillId="0" borderId="0" xfId="0" applyNumberFormat="1" applyFont="1" applyFill="1" applyBorder="1" applyAlignment="1">
      <alignment horizontal="center" wrapText="1"/>
    </xf>
    <xf numFmtId="187" fontId="30" fillId="0" borderId="0" xfId="0" applyNumberFormat="1" applyFont="1" applyFill="1" applyBorder="1" applyAlignment="1">
      <alignment horizontal="center" wrapText="1"/>
    </xf>
    <xf numFmtId="187" fontId="30" fillId="0" borderId="0" xfId="55" applyNumberFormat="1" applyFont="1" applyFill="1" applyBorder="1" applyAlignment="1">
      <alignment horizontal="center" wrapText="1"/>
      <protection/>
    </xf>
    <xf numFmtId="187" fontId="29" fillId="0" borderId="0" xfId="0" applyNumberFormat="1" applyFont="1" applyFill="1" applyBorder="1" applyAlignment="1">
      <alignment horizontal="center" vertical="center" wrapText="1"/>
    </xf>
    <xf numFmtId="187" fontId="30" fillId="28" borderId="0" xfId="0" applyNumberFormat="1" applyFont="1" applyFill="1" applyBorder="1" applyAlignment="1">
      <alignment horizontal="center" wrapText="1"/>
    </xf>
    <xf numFmtId="187" fontId="33" fillId="0" borderId="0" xfId="0" applyNumberFormat="1" applyFont="1" applyFill="1" applyBorder="1" applyAlignment="1">
      <alignment horizontal="center"/>
    </xf>
    <xf numFmtId="187" fontId="30" fillId="0" borderId="0" xfId="0" applyNumberFormat="1" applyFont="1" applyFill="1" applyBorder="1" applyAlignment="1">
      <alignment horizontal="center"/>
    </xf>
    <xf numFmtId="4" fontId="33" fillId="0" borderId="0" xfId="0" applyNumberFormat="1" applyFont="1" applyFill="1" applyBorder="1" applyAlignment="1">
      <alignment horizontal="center" wrapText="1"/>
    </xf>
    <xf numFmtId="4" fontId="33" fillId="0" borderId="0" xfId="0" applyNumberFormat="1" applyFont="1" applyFill="1" applyBorder="1" applyAlignment="1">
      <alignment horizontal="center" wrapText="1"/>
    </xf>
    <xf numFmtId="4" fontId="30" fillId="0" borderId="0" xfId="0" applyNumberFormat="1" applyFont="1" applyFill="1" applyBorder="1" applyAlignment="1">
      <alignment horizontal="center" wrapText="1"/>
    </xf>
    <xf numFmtId="187" fontId="33" fillId="0" borderId="0" xfId="55" applyNumberFormat="1" applyFont="1" applyFill="1" applyBorder="1" applyAlignment="1">
      <alignment horizontal="center" wrapText="1"/>
      <protection/>
    </xf>
    <xf numFmtId="187" fontId="30" fillId="24" borderId="0" xfId="0" applyNumberFormat="1" applyFont="1" applyFill="1" applyBorder="1" applyAlignment="1">
      <alignment horizontal="center" wrapText="1"/>
    </xf>
    <xf numFmtId="187" fontId="33" fillId="25" borderId="0" xfId="0" applyNumberFormat="1" applyFont="1" applyFill="1" applyBorder="1" applyAlignment="1">
      <alignment horizontal="center" wrapText="1"/>
    </xf>
    <xf numFmtId="187" fontId="29" fillId="24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wrapText="1"/>
    </xf>
    <xf numFmtId="0" fontId="33" fillId="0" borderId="10" xfId="0" applyNumberFormat="1" applyFont="1" applyFill="1" applyBorder="1" applyAlignment="1">
      <alignment horizontal="left" vertical="center" wrapText="1"/>
    </xf>
    <xf numFmtId="187" fontId="10" fillId="24" borderId="10" xfId="0" applyNumberFormat="1" applyFont="1" applyFill="1" applyBorder="1" applyAlignment="1">
      <alignment horizontal="center" vertical="center"/>
    </xf>
    <xf numFmtId="0" fontId="1" fillId="24" borderId="10" xfId="60" applyFont="1" applyFill="1" applyBorder="1" applyAlignment="1">
      <alignment horizontal="center" vertical="top" wrapText="1"/>
      <protection/>
    </xf>
    <xf numFmtId="4" fontId="8" fillId="0" borderId="0" xfId="0" applyNumberFormat="1" applyFont="1" applyFill="1" applyAlignment="1">
      <alignment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53" applyNumberFormat="1" applyFont="1" applyFill="1" applyBorder="1" applyAlignment="1">
      <alignment horizontal="left" vertical="center" wrapText="1"/>
      <protection/>
    </xf>
    <xf numFmtId="0" fontId="29" fillId="24" borderId="10" xfId="0" applyNumberFormat="1" applyFont="1" applyFill="1" applyBorder="1" applyAlignment="1">
      <alignment horizontal="left" vertical="center" wrapText="1"/>
    </xf>
    <xf numFmtId="187" fontId="30" fillId="0" borderId="0" xfId="55" applyNumberFormat="1" applyFont="1" applyFill="1">
      <alignment/>
      <protection/>
    </xf>
    <xf numFmtId="187" fontId="30" fillId="0" borderId="0" xfId="0" applyNumberFormat="1" applyFont="1" applyAlignment="1">
      <alignment/>
    </xf>
    <xf numFmtId="187" fontId="30" fillId="0" borderId="0" xfId="0" applyNumberFormat="1" applyFont="1" applyFill="1" applyBorder="1" applyAlignment="1">
      <alignment horizontal="left" wrapText="1"/>
    </xf>
    <xf numFmtId="16" fontId="1" fillId="0" borderId="0" xfId="0" applyNumberFormat="1" applyFont="1" applyFill="1" applyAlignment="1">
      <alignment/>
    </xf>
    <xf numFmtId="187" fontId="30" fillId="0" borderId="0" xfId="0" applyNumberFormat="1" applyFont="1" applyFill="1" applyBorder="1" applyAlignment="1">
      <alignment horizontal="left"/>
    </xf>
    <xf numFmtId="0" fontId="44" fillId="0" borderId="10" xfId="60" applyFont="1" applyFill="1" applyBorder="1" applyAlignment="1">
      <alignment horizontal="center" vertical="top" wrapText="1"/>
      <protection/>
    </xf>
    <xf numFmtId="0" fontId="45" fillId="0" borderId="10" xfId="0" applyFont="1" applyFill="1" applyBorder="1" applyAlignment="1">
      <alignment vertical="top" wrapText="1"/>
    </xf>
    <xf numFmtId="0" fontId="44" fillId="0" borderId="10" xfId="56" applyFont="1" applyFill="1" applyBorder="1" applyAlignment="1">
      <alignment vertical="top" wrapText="1"/>
      <protection/>
    </xf>
    <xf numFmtId="187" fontId="30" fillId="0" borderId="10" xfId="0" applyNumberFormat="1" applyFont="1" applyFill="1" applyBorder="1" applyAlignment="1">
      <alignment horizontal="left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3" fillId="29" borderId="10" xfId="0" applyNumberFormat="1" applyFont="1" applyFill="1" applyBorder="1" applyAlignment="1">
      <alignment vertical="center" wrapText="1"/>
    </xf>
    <xf numFmtId="49" fontId="33" fillId="29" borderId="10" xfId="0" applyNumberFormat="1" applyFont="1" applyFill="1" applyBorder="1" applyAlignment="1">
      <alignment horizontal="center" wrapText="1"/>
    </xf>
    <xf numFmtId="0" fontId="33" fillId="29" borderId="10" xfId="0" applyNumberFormat="1" applyFont="1" applyFill="1" applyBorder="1" applyAlignment="1">
      <alignment horizontal="center" wrapText="1"/>
    </xf>
    <xf numFmtId="0" fontId="30" fillId="29" borderId="10" xfId="0" applyNumberFormat="1" applyFont="1" applyFill="1" applyBorder="1" applyAlignment="1">
      <alignment horizontal="center" wrapText="1"/>
    </xf>
    <xf numFmtId="187" fontId="33" fillId="29" borderId="10" xfId="0" applyNumberFormat="1" applyFont="1" applyFill="1" applyBorder="1" applyAlignment="1">
      <alignment horizontal="center" wrapText="1"/>
    </xf>
    <xf numFmtId="0" fontId="30" fillId="29" borderId="10" xfId="0" applyNumberFormat="1" applyFont="1" applyFill="1" applyBorder="1" applyAlignment="1">
      <alignment vertical="center" wrapText="1"/>
    </xf>
    <xf numFmtId="49" fontId="30" fillId="29" borderId="10" xfId="0" applyNumberFormat="1" applyFont="1" applyFill="1" applyBorder="1" applyAlignment="1">
      <alignment horizontal="center" wrapText="1"/>
    </xf>
    <xf numFmtId="0" fontId="30" fillId="29" borderId="10" xfId="56" applyFont="1" applyFill="1" applyBorder="1" applyAlignment="1">
      <alignment vertical="top" wrapText="1"/>
      <protection/>
    </xf>
    <xf numFmtId="187" fontId="30" fillId="29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/>
    </xf>
    <xf numFmtId="49" fontId="30" fillId="26" borderId="10" xfId="0" applyNumberFormat="1" applyFont="1" applyFill="1" applyBorder="1" applyAlignment="1">
      <alignment horizontal="center"/>
    </xf>
    <xf numFmtId="187" fontId="33" fillId="26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 wrapText="1"/>
    </xf>
    <xf numFmtId="0" fontId="33" fillId="26" borderId="10" xfId="0" applyNumberFormat="1" applyFont="1" applyFill="1" applyBorder="1" applyAlignment="1">
      <alignment horizontal="center" wrapText="1"/>
    </xf>
    <xf numFmtId="49" fontId="33" fillId="26" borderId="10" xfId="0" applyNumberFormat="1" applyFont="1" applyFill="1" applyBorder="1" applyAlignment="1">
      <alignment horizontal="center" wrapText="1"/>
    </xf>
    <xf numFmtId="0" fontId="33" fillId="26" borderId="10" xfId="0" applyNumberFormat="1" applyFont="1" applyFill="1" applyBorder="1" applyAlignment="1">
      <alignment horizontal="center" wrapText="1"/>
    </xf>
    <xf numFmtId="187" fontId="33" fillId="26" borderId="10" xfId="0" applyNumberFormat="1" applyFont="1" applyFill="1" applyBorder="1" applyAlignment="1">
      <alignment horizontal="center" wrapText="1"/>
    </xf>
    <xf numFmtId="4" fontId="33" fillId="26" borderId="10" xfId="0" applyNumberFormat="1" applyFont="1" applyFill="1" applyBorder="1" applyAlignment="1">
      <alignment horizontal="center" wrapText="1"/>
    </xf>
    <xf numFmtId="187" fontId="30" fillId="0" borderId="0" xfId="0" applyNumberFormat="1" applyFont="1" applyFill="1" applyAlignment="1">
      <alignment/>
    </xf>
    <xf numFmtId="0" fontId="30" fillId="26" borderId="10" xfId="0" applyNumberFormat="1" applyFont="1" applyFill="1" applyBorder="1" applyAlignment="1">
      <alignment horizontal="center" wrapText="1"/>
    </xf>
    <xf numFmtId="49" fontId="30" fillId="26" borderId="10" xfId="0" applyNumberFormat="1" applyFont="1" applyFill="1" applyBorder="1" applyAlignment="1">
      <alignment horizontal="center" wrapText="1"/>
    </xf>
    <xf numFmtId="187" fontId="33" fillId="26" borderId="10" xfId="0" applyNumberFormat="1" applyFont="1" applyFill="1" applyBorder="1" applyAlignment="1">
      <alignment horizontal="center"/>
    </xf>
    <xf numFmtId="187" fontId="30" fillId="24" borderId="10" xfId="0" applyNumberFormat="1" applyFont="1" applyFill="1" applyBorder="1" applyAlignment="1">
      <alignment horizontal="left" wrapText="1"/>
    </xf>
    <xf numFmtId="4" fontId="33" fillId="26" borderId="10" xfId="0" applyNumberFormat="1" applyFont="1" applyFill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wrapText="1"/>
    </xf>
    <xf numFmtId="49" fontId="32" fillId="0" borderId="10" xfId="0" applyNumberFormat="1" applyFont="1" applyFill="1" applyBorder="1" applyAlignment="1">
      <alignment horizontal="center" wrapText="1"/>
    </xf>
    <xf numFmtId="187" fontId="3" fillId="24" borderId="10" xfId="0" applyNumberFormat="1" applyFont="1" applyFill="1" applyBorder="1" applyAlignment="1">
      <alignment horizontal="center" vertical="center"/>
    </xf>
    <xf numFmtId="187" fontId="33" fillId="0" borderId="11" xfId="0" applyNumberFormat="1" applyFont="1" applyFill="1" applyBorder="1" applyAlignment="1">
      <alignment horizontal="center" wrapText="1"/>
    </xf>
    <xf numFmtId="187" fontId="33" fillId="0" borderId="10" xfId="0" applyNumberFormat="1" applyFont="1" applyFill="1" applyBorder="1" applyAlignment="1">
      <alignment horizontal="left" wrapText="1"/>
    </xf>
    <xf numFmtId="0" fontId="32" fillId="24" borderId="10" xfId="0" applyNumberFormat="1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/>
    </xf>
    <xf numFmtId="0" fontId="30" fillId="26" borderId="10" xfId="0" applyFont="1" applyFill="1" applyBorder="1" applyAlignment="1">
      <alignment/>
    </xf>
    <xf numFmtId="187" fontId="1" fillId="24" borderId="0" xfId="60" applyNumberFormat="1" applyFont="1" applyFill="1" applyAlignment="1">
      <alignment horizontal="center"/>
      <protection/>
    </xf>
    <xf numFmtId="187" fontId="2" fillId="24" borderId="10" xfId="69" applyNumberFormat="1" applyFont="1" applyFill="1" applyBorder="1" applyAlignment="1">
      <alignment horizontal="center" vertical="center" wrapText="1"/>
    </xf>
    <xf numFmtId="187" fontId="3" fillId="24" borderId="10" xfId="69" applyNumberFormat="1" applyFont="1" applyFill="1" applyBorder="1" applyAlignment="1">
      <alignment horizontal="center" vertical="center" wrapText="1"/>
    </xf>
    <xf numFmtId="187" fontId="35" fillId="24" borderId="10" xfId="69" applyNumberFormat="1" applyFont="1" applyFill="1" applyBorder="1" applyAlignment="1">
      <alignment horizontal="center" vertical="center" wrapText="1"/>
    </xf>
    <xf numFmtId="187" fontId="36" fillId="24" borderId="10" xfId="69" applyNumberFormat="1" applyFont="1" applyFill="1" applyBorder="1" applyAlignment="1">
      <alignment horizontal="center" vertical="center" wrapText="1"/>
    </xf>
    <xf numFmtId="187" fontId="2" fillId="24" borderId="10" xfId="0" applyNumberFormat="1" applyFont="1" applyFill="1" applyBorder="1" applyAlignment="1">
      <alignment horizontal="center" vertical="center"/>
    </xf>
    <xf numFmtId="187" fontId="46" fillId="24" borderId="10" xfId="0" applyNumberFormat="1" applyFont="1" applyFill="1" applyBorder="1" applyAlignment="1">
      <alignment horizontal="center" vertical="center"/>
    </xf>
    <xf numFmtId="187" fontId="1" fillId="24" borderId="10" xfId="0" applyNumberFormat="1" applyFont="1" applyFill="1" applyBorder="1" applyAlignment="1">
      <alignment horizontal="center"/>
    </xf>
    <xf numFmtId="187" fontId="3" fillId="24" borderId="0" xfId="60" applyNumberFormat="1" applyFont="1" applyFill="1" applyAlignment="1">
      <alignment horizontal="center"/>
      <protection/>
    </xf>
    <xf numFmtId="0" fontId="33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87" fontId="33" fillId="0" borderId="12" xfId="0" applyNumberFormat="1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0" fontId="33" fillId="24" borderId="10" xfId="0" applyNumberFormat="1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/>
    </xf>
    <xf numFmtId="49" fontId="30" fillId="24" borderId="10" xfId="0" applyNumberFormat="1" applyFont="1" applyFill="1" applyBorder="1" applyAlignment="1">
      <alignment horizontal="center"/>
    </xf>
    <xf numFmtId="187" fontId="33" fillId="24" borderId="10" xfId="0" applyNumberFormat="1" applyFont="1" applyFill="1" applyBorder="1" applyAlignment="1">
      <alignment horizontal="center" wrapText="1"/>
    </xf>
    <xf numFmtId="0" fontId="33" fillId="24" borderId="10" xfId="0" applyNumberFormat="1" applyFont="1" applyFill="1" applyBorder="1" applyAlignment="1">
      <alignment vertical="center" wrapText="1"/>
    </xf>
    <xf numFmtId="187" fontId="33" fillId="24" borderId="10" xfId="0" applyNumberFormat="1" applyFont="1" applyFill="1" applyBorder="1" applyAlignment="1">
      <alignment horizontal="center" wrapText="1"/>
    </xf>
    <xf numFmtId="0" fontId="29" fillId="24" borderId="10" xfId="0" applyNumberFormat="1" applyFont="1" applyFill="1" applyBorder="1" applyAlignment="1">
      <alignment vertical="center" wrapText="1"/>
    </xf>
    <xf numFmtId="0" fontId="68" fillId="24" borderId="10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 wrapText="1"/>
    </xf>
    <xf numFmtId="0" fontId="32" fillId="24" borderId="10" xfId="0" applyNumberFormat="1" applyFont="1" applyFill="1" applyBorder="1" applyAlignment="1">
      <alignment vertical="center" wrapText="1"/>
    </xf>
    <xf numFmtId="0" fontId="68" fillId="24" borderId="10" xfId="0" applyFont="1" applyFill="1" applyBorder="1" applyAlignment="1">
      <alignment wrapText="1"/>
    </xf>
    <xf numFmtId="0" fontId="30" fillId="24" borderId="10" xfId="0" applyNumberFormat="1" applyFont="1" applyFill="1" applyBorder="1" applyAlignment="1">
      <alignment horizontal="left" vertical="center" wrapText="1"/>
    </xf>
    <xf numFmtId="0" fontId="30" fillId="24" borderId="10" xfId="56" applyFont="1" applyFill="1" applyBorder="1" applyAlignment="1">
      <alignment vertical="top" wrapText="1"/>
      <protection/>
    </xf>
    <xf numFmtId="0" fontId="30" fillId="24" borderId="10" xfId="0" applyFont="1" applyFill="1" applyBorder="1" applyAlignment="1">
      <alignment horizontal="justify" vertical="center" wrapText="1"/>
    </xf>
    <xf numFmtId="0" fontId="30" fillId="24" borderId="10" xfId="0" applyFont="1" applyFill="1" applyBorder="1" applyAlignment="1">
      <alignment/>
    </xf>
    <xf numFmtId="0" fontId="67" fillId="24" borderId="10" xfId="0" applyFont="1" applyFill="1" applyBorder="1" applyAlignment="1">
      <alignment wrapText="1"/>
    </xf>
    <xf numFmtId="0" fontId="67" fillId="24" borderId="10" xfId="0" applyFont="1" applyFill="1" applyBorder="1" applyAlignment="1">
      <alignment vertical="center" wrapText="1"/>
    </xf>
    <xf numFmtId="187" fontId="33" fillId="24" borderId="10" xfId="0" applyNumberFormat="1" applyFont="1" applyFill="1" applyBorder="1" applyAlignment="1">
      <alignment horizontal="left" wrapText="1"/>
    </xf>
    <xf numFmtId="0" fontId="68" fillId="24" borderId="10" xfId="0" applyFont="1" applyFill="1" applyBorder="1" applyAlignment="1">
      <alignment vertical="center" wrapText="1"/>
    </xf>
    <xf numFmtId="4" fontId="33" fillId="24" borderId="10" xfId="0" applyNumberFormat="1" applyFont="1" applyFill="1" applyBorder="1" applyAlignment="1">
      <alignment horizontal="center" wrapText="1"/>
    </xf>
    <xf numFmtId="4" fontId="30" fillId="24" borderId="10" xfId="0" applyNumberFormat="1" applyFont="1" applyFill="1" applyBorder="1" applyAlignment="1">
      <alignment horizont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55" applyNumberFormat="1" applyFont="1" applyFill="1" applyBorder="1" applyAlignment="1">
      <alignment horizontal="center" wrapText="1"/>
      <protection/>
    </xf>
    <xf numFmtId="187" fontId="30" fillId="24" borderId="10" xfId="55" applyNumberFormat="1" applyFont="1" applyFill="1" applyBorder="1" applyAlignment="1">
      <alignment horizontal="center" wrapText="1"/>
      <protection/>
    </xf>
    <xf numFmtId="0" fontId="67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/>
    </xf>
    <xf numFmtId="0" fontId="33" fillId="24" borderId="10" xfId="0" applyFont="1" applyFill="1" applyBorder="1" applyAlignment="1">
      <alignment wrapText="1"/>
    </xf>
    <xf numFmtId="3" fontId="29" fillId="24" borderId="10" xfId="0" applyNumberFormat="1" applyFont="1" applyFill="1" applyBorder="1" applyAlignment="1">
      <alignment horizontal="center" wrapText="1"/>
    </xf>
    <xf numFmtId="0" fontId="30" fillId="24" borderId="10" xfId="57" applyFont="1" applyFill="1" applyBorder="1" applyAlignment="1">
      <alignment vertical="center" wrapText="1"/>
      <protection/>
    </xf>
    <xf numFmtId="0" fontId="69" fillId="24" borderId="10" xfId="0" applyFont="1" applyFill="1" applyBorder="1" applyAlignment="1">
      <alignment vertical="center" wrapText="1"/>
    </xf>
    <xf numFmtId="0" fontId="30" fillId="24" borderId="10" xfId="55" applyNumberFormat="1" applyFont="1" applyFill="1" applyBorder="1" applyAlignment="1">
      <alignment horizontal="left" vertical="center" wrapText="1"/>
      <protection/>
    </xf>
    <xf numFmtId="187" fontId="30" fillId="24" borderId="10" xfId="0" applyNumberFormat="1" applyFont="1" applyFill="1" applyBorder="1" applyAlignment="1">
      <alignment horizontal="center"/>
    </xf>
    <xf numFmtId="3" fontId="30" fillId="24" borderId="10" xfId="55" applyNumberFormat="1" applyFont="1" applyFill="1" applyBorder="1" applyAlignment="1">
      <alignment horizontal="center" wrapText="1"/>
      <protection/>
    </xf>
    <xf numFmtId="0" fontId="29" fillId="24" borderId="10" xfId="55" applyFont="1" applyFill="1" applyBorder="1" applyAlignment="1">
      <alignment wrapText="1"/>
      <protection/>
    </xf>
    <xf numFmtId="187" fontId="33" fillId="24" borderId="10" xfId="0" applyNumberFormat="1" applyFont="1" applyFill="1" applyBorder="1" applyAlignment="1">
      <alignment horizontal="center"/>
    </xf>
    <xf numFmtId="0" fontId="33" fillId="24" borderId="10" xfId="0" applyNumberFormat="1" applyFont="1" applyFill="1" applyBorder="1" applyAlignment="1">
      <alignment horizontal="left" vertical="center" wrapText="1"/>
    </xf>
    <xf numFmtId="187" fontId="30" fillId="24" borderId="0" xfId="55" applyNumberFormat="1" applyFont="1" applyFill="1" applyBorder="1" applyAlignment="1">
      <alignment horizontal="center" wrapText="1"/>
      <protection/>
    </xf>
    <xf numFmtId="0" fontId="30" fillId="24" borderId="0" xfId="55" applyFont="1" applyFill="1">
      <alignment/>
      <protection/>
    </xf>
    <xf numFmtId="0" fontId="32" fillId="24" borderId="10" xfId="0" applyNumberFormat="1" applyFont="1" applyFill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wrapText="1"/>
    </xf>
    <xf numFmtId="187" fontId="30" fillId="24" borderId="10" xfId="0" applyNumberFormat="1" applyFont="1" applyFill="1" applyBorder="1" applyAlignment="1">
      <alignment horizontal="center" vertical="center" wrapText="1"/>
    </xf>
    <xf numFmtId="0" fontId="70" fillId="0" borderId="10" xfId="0" applyNumberFormat="1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horizontal="left" vertical="center" wrapText="1"/>
    </xf>
    <xf numFmtId="49" fontId="71" fillId="0" borderId="10" xfId="0" applyNumberFormat="1" applyFont="1" applyFill="1" applyBorder="1" applyAlignment="1">
      <alignment horizontal="center" wrapText="1"/>
    </xf>
    <xf numFmtId="0" fontId="71" fillId="0" borderId="10" xfId="0" applyNumberFormat="1" applyFont="1" applyFill="1" applyBorder="1" applyAlignment="1">
      <alignment horizontal="center" vertical="center" wrapText="1"/>
    </xf>
    <xf numFmtId="187" fontId="71" fillId="0" borderId="10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 vertical="center" wrapText="1"/>
    </xf>
    <xf numFmtId="187" fontId="71" fillId="0" borderId="10" xfId="0" applyNumberFormat="1" applyFont="1" applyFill="1" applyBorder="1" applyAlignment="1">
      <alignment horizontal="left" wrapText="1"/>
    </xf>
    <xf numFmtId="0" fontId="71" fillId="0" borderId="10" xfId="0" applyNumberFormat="1" applyFont="1" applyFill="1" applyBorder="1" applyAlignment="1">
      <alignment vertical="center" wrapText="1"/>
    </xf>
    <xf numFmtId="0" fontId="71" fillId="0" borderId="10" xfId="0" applyNumberFormat="1" applyFont="1" applyFill="1" applyBorder="1" applyAlignment="1">
      <alignment horizontal="center" wrapText="1"/>
    </xf>
    <xf numFmtId="187" fontId="71" fillId="0" borderId="10" xfId="0" applyNumberFormat="1" applyFont="1" applyFill="1" applyBorder="1" applyAlignment="1">
      <alignment horizontal="center"/>
    </xf>
    <xf numFmtId="0" fontId="71" fillId="24" borderId="10" xfId="0" applyNumberFormat="1" applyFont="1" applyFill="1" applyBorder="1" applyAlignment="1">
      <alignment horizontal="center" wrapText="1"/>
    </xf>
    <xf numFmtId="49" fontId="71" fillId="0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justify" vertical="center" wrapText="1"/>
    </xf>
    <xf numFmtId="0" fontId="71" fillId="0" borderId="10" xfId="0" applyFont="1" applyFill="1" applyBorder="1" applyAlignment="1">
      <alignment wrapText="1"/>
    </xf>
    <xf numFmtId="0" fontId="71" fillId="24" borderId="10" xfId="0" applyNumberFormat="1" applyFont="1" applyFill="1" applyBorder="1" applyAlignment="1">
      <alignment horizontal="center" vertical="center" wrapText="1"/>
    </xf>
    <xf numFmtId="0" fontId="71" fillId="0" borderId="10" xfId="55" applyNumberFormat="1" applyFont="1" applyFill="1" applyBorder="1" applyAlignment="1">
      <alignment horizontal="left" vertical="center" wrapText="1"/>
      <protection/>
    </xf>
    <xf numFmtId="49" fontId="71" fillId="0" borderId="10" xfId="55" applyNumberFormat="1" applyFont="1" applyFill="1" applyBorder="1" applyAlignment="1">
      <alignment horizontal="center" wrapText="1"/>
      <protection/>
    </xf>
    <xf numFmtId="187" fontId="71" fillId="0" borderId="10" xfId="55" applyNumberFormat="1" applyFont="1" applyFill="1" applyBorder="1" applyAlignment="1">
      <alignment horizontal="center" wrapText="1"/>
      <protection/>
    </xf>
    <xf numFmtId="3" fontId="71" fillId="0" borderId="10" xfId="55" applyNumberFormat="1" applyFont="1" applyFill="1" applyBorder="1" applyAlignment="1">
      <alignment horizontal="center" wrapText="1"/>
      <protection/>
    </xf>
    <xf numFmtId="0" fontId="70" fillId="0" borderId="10" xfId="0" applyNumberFormat="1" applyFont="1" applyFill="1" applyBorder="1" applyAlignment="1">
      <alignment vertical="center" wrapText="1"/>
    </xf>
    <xf numFmtId="49" fontId="71" fillId="24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wrapText="1"/>
    </xf>
    <xf numFmtId="0" fontId="72" fillId="0" borderId="10" xfId="0" applyNumberFormat="1" applyFont="1" applyFill="1" applyBorder="1" applyAlignment="1">
      <alignment horizontal="left" vertical="center" wrapText="1"/>
    </xf>
    <xf numFmtId="187" fontId="71" fillId="24" borderId="10" xfId="55" applyNumberFormat="1" applyFont="1" applyFill="1" applyBorder="1" applyAlignment="1">
      <alignment horizontal="center" wrapText="1"/>
      <protection/>
    </xf>
    <xf numFmtId="0" fontId="71" fillId="27" borderId="10" xfId="0" applyFont="1" applyFill="1" applyBorder="1" applyAlignment="1">
      <alignment horizontal="justify" vertical="center" wrapText="1"/>
    </xf>
    <xf numFmtId="0" fontId="71" fillId="0" borderId="10" xfId="55" applyFont="1" applyFill="1" applyBorder="1" applyAlignment="1">
      <alignment wrapText="1"/>
      <protection/>
    </xf>
    <xf numFmtId="49" fontId="70" fillId="0" borderId="10" xfId="0" applyNumberFormat="1" applyFont="1" applyFill="1" applyBorder="1" applyAlignment="1">
      <alignment horizontal="center" wrapText="1"/>
    </xf>
    <xf numFmtId="187" fontId="70" fillId="0" borderId="10" xfId="0" applyNumberFormat="1" applyFont="1" applyFill="1" applyBorder="1" applyAlignment="1">
      <alignment horizontal="center" wrapText="1"/>
    </xf>
    <xf numFmtId="187" fontId="71" fillId="24" borderId="10" xfId="0" applyNumberFormat="1" applyFont="1" applyFill="1" applyBorder="1" applyAlignment="1">
      <alignment horizontal="left" wrapText="1"/>
    </xf>
    <xf numFmtId="0" fontId="71" fillId="0" borderId="10" xfId="0" applyFont="1" applyFill="1" applyBorder="1" applyAlignment="1">
      <alignment horizontal="left" wrapText="1"/>
    </xf>
    <xf numFmtId="0" fontId="71" fillId="0" borderId="10" xfId="0" applyFont="1" applyFill="1" applyBorder="1" applyAlignment="1">
      <alignment/>
    </xf>
    <xf numFmtId="0" fontId="71" fillId="0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Border="1" applyAlignment="1">
      <alignment vertical="center" wrapText="1"/>
    </xf>
    <xf numFmtId="0" fontId="73" fillId="0" borderId="10" xfId="0" applyFont="1" applyFill="1" applyBorder="1" applyAlignment="1">
      <alignment vertical="center" wrapText="1"/>
    </xf>
    <xf numFmtId="49" fontId="70" fillId="0" borderId="10" xfId="0" applyNumberFormat="1" applyFont="1" applyFill="1" applyBorder="1" applyAlignment="1">
      <alignment horizontal="center"/>
    </xf>
    <xf numFmtId="0" fontId="70" fillId="26" borderId="10" xfId="0" applyNumberFormat="1" applyFont="1" applyFill="1" applyBorder="1" applyAlignment="1">
      <alignment vertical="center" wrapText="1"/>
    </xf>
    <xf numFmtId="49" fontId="70" fillId="26" borderId="10" xfId="0" applyNumberFormat="1" applyFont="1" applyFill="1" applyBorder="1" applyAlignment="1">
      <alignment horizontal="center"/>
    </xf>
    <xf numFmtId="0" fontId="71" fillId="26" borderId="10" xfId="0" applyFont="1" applyFill="1" applyBorder="1" applyAlignment="1">
      <alignment horizontal="center"/>
    </xf>
    <xf numFmtId="49" fontId="71" fillId="26" borderId="10" xfId="0" applyNumberFormat="1" applyFont="1" applyFill="1" applyBorder="1" applyAlignment="1">
      <alignment horizontal="center"/>
    </xf>
    <xf numFmtId="187" fontId="70" fillId="26" borderId="10" xfId="0" applyNumberFormat="1" applyFont="1" applyFill="1" applyBorder="1" applyAlignment="1">
      <alignment horizontal="center" wrapText="1"/>
    </xf>
    <xf numFmtId="187" fontId="70" fillId="0" borderId="13" xfId="0" applyNumberFormat="1" applyFont="1" applyFill="1" applyBorder="1" applyAlignment="1">
      <alignment horizontal="left"/>
    </xf>
    <xf numFmtId="49" fontId="70" fillId="0" borderId="13" xfId="0" applyNumberFormat="1" applyFont="1" applyFill="1" applyBorder="1" applyAlignment="1">
      <alignment horizontal="center"/>
    </xf>
    <xf numFmtId="49" fontId="70" fillId="0" borderId="13" xfId="0" applyNumberFormat="1" applyFont="1" applyFill="1" applyBorder="1" applyAlignment="1">
      <alignment horizontal="center" wrapText="1"/>
    </xf>
    <xf numFmtId="49" fontId="71" fillId="0" borderId="13" xfId="0" applyNumberFormat="1" applyFont="1" applyFill="1" applyBorder="1" applyAlignment="1">
      <alignment horizontal="center"/>
    </xf>
    <xf numFmtId="0" fontId="71" fillId="0" borderId="13" xfId="0" applyFont="1" applyFill="1" applyBorder="1" applyAlignment="1">
      <alignment horizontal="center"/>
    </xf>
    <xf numFmtId="187" fontId="70" fillId="0" borderId="13" xfId="0" applyNumberFormat="1" applyFont="1" applyFill="1" applyBorder="1" applyAlignment="1">
      <alignment horizontal="center" wrapText="1"/>
    </xf>
    <xf numFmtId="0" fontId="33" fillId="30" borderId="10" xfId="0" applyNumberFormat="1" applyFont="1" applyFill="1" applyBorder="1" applyAlignment="1">
      <alignment vertical="center" wrapText="1"/>
    </xf>
    <xf numFmtId="49" fontId="33" fillId="30" borderId="10" xfId="0" applyNumberFormat="1" applyFont="1" applyFill="1" applyBorder="1" applyAlignment="1">
      <alignment horizontal="center" wrapText="1"/>
    </xf>
    <xf numFmtId="0" fontId="33" fillId="30" borderId="10" xfId="0" applyNumberFormat="1" applyFont="1" applyFill="1" applyBorder="1" applyAlignment="1">
      <alignment horizontal="center" wrapText="1"/>
    </xf>
    <xf numFmtId="187" fontId="33" fillId="30" borderId="10" xfId="0" applyNumberFormat="1" applyFont="1" applyFill="1" applyBorder="1" applyAlignment="1">
      <alignment horizontal="center" wrapText="1"/>
    </xf>
    <xf numFmtId="49" fontId="30" fillId="30" borderId="10" xfId="0" applyNumberFormat="1" applyFont="1" applyFill="1" applyBorder="1" applyAlignment="1">
      <alignment horizontal="center" wrapText="1"/>
    </xf>
    <xf numFmtId="0" fontId="30" fillId="30" borderId="10" xfId="0" applyNumberFormat="1" applyFont="1" applyFill="1" applyBorder="1" applyAlignment="1">
      <alignment horizontal="center" wrapText="1"/>
    </xf>
    <xf numFmtId="187" fontId="33" fillId="30" borderId="10" xfId="0" applyNumberFormat="1" applyFont="1" applyFill="1" applyBorder="1" applyAlignment="1">
      <alignment horizontal="center"/>
    </xf>
    <xf numFmtId="0" fontId="33" fillId="30" borderId="10" xfId="0" applyNumberFormat="1" applyFont="1" applyFill="1" applyBorder="1" applyAlignment="1">
      <alignment horizontal="left" vertical="center" wrapText="1"/>
    </xf>
    <xf numFmtId="187" fontId="33" fillId="30" borderId="10" xfId="0" applyNumberFormat="1" applyFont="1" applyFill="1" applyBorder="1" applyAlignment="1">
      <alignment horizontal="left" wrapText="1"/>
    </xf>
    <xf numFmtId="187" fontId="71" fillId="24" borderId="10" xfId="0" applyNumberFormat="1" applyFont="1" applyFill="1" applyBorder="1" applyAlignment="1">
      <alignment horizontal="center" vertical="center" wrapText="1"/>
    </xf>
    <xf numFmtId="0" fontId="71" fillId="0" borderId="10" xfId="56" applyFont="1" applyFill="1" applyBorder="1" applyAlignment="1">
      <alignment vertical="top" wrapText="1"/>
      <protection/>
    </xf>
    <xf numFmtId="187" fontId="71" fillId="0" borderId="10" xfId="0" applyNumberFormat="1" applyFont="1" applyFill="1" applyBorder="1" applyAlignment="1">
      <alignment horizontal="center" vertical="center" wrapText="1"/>
    </xf>
    <xf numFmtId="0" fontId="71" fillId="0" borderId="10" xfId="57" applyFont="1" applyFill="1" applyBorder="1" applyAlignment="1">
      <alignment vertical="center" wrapText="1"/>
      <protection/>
    </xf>
    <xf numFmtId="3" fontId="71" fillId="0" borderId="10" xfId="0" applyNumberFormat="1" applyFont="1" applyFill="1" applyBorder="1" applyAlignment="1">
      <alignment horizontal="center" wrapText="1"/>
    </xf>
    <xf numFmtId="49" fontId="71" fillId="0" borderId="10" xfId="55" applyNumberFormat="1" applyFont="1" applyFill="1" applyBorder="1" applyAlignment="1">
      <alignment horizontal="center"/>
      <protection/>
    </xf>
    <xf numFmtId="187" fontId="71" fillId="24" borderId="10" xfId="0" applyNumberFormat="1" applyFont="1" applyFill="1" applyBorder="1" applyAlignment="1">
      <alignment horizontal="center" wrapText="1"/>
    </xf>
    <xf numFmtId="0" fontId="70" fillId="0" borderId="10" xfId="0" applyFont="1" applyFill="1" applyBorder="1" applyAlignment="1">
      <alignment wrapText="1"/>
    </xf>
    <xf numFmtId="187" fontId="70" fillId="25" borderId="10" xfId="0" applyNumberFormat="1" applyFont="1" applyFill="1" applyBorder="1" applyAlignment="1">
      <alignment horizontal="center" wrapText="1"/>
    </xf>
    <xf numFmtId="187" fontId="71" fillId="25" borderId="10" xfId="0" applyNumberFormat="1" applyFont="1" applyFill="1" applyBorder="1" applyAlignment="1">
      <alignment horizontal="center" wrapText="1"/>
    </xf>
    <xf numFmtId="0" fontId="70" fillId="24" borderId="10" xfId="0" applyNumberFormat="1" applyFont="1" applyFill="1" applyBorder="1" applyAlignment="1">
      <alignment horizontal="center" wrapText="1"/>
    </xf>
    <xf numFmtId="4" fontId="71" fillId="0" borderId="10" xfId="0" applyNumberFormat="1" applyFont="1" applyFill="1" applyBorder="1" applyAlignment="1">
      <alignment horizontal="center" wrapText="1"/>
    </xf>
    <xf numFmtId="0" fontId="71" fillId="0" borderId="10" xfId="0" applyFont="1" applyBorder="1" applyAlignment="1">
      <alignment vertical="center"/>
    </xf>
    <xf numFmtId="0" fontId="71" fillId="24" borderId="10" xfId="0" applyNumberFormat="1" applyFont="1" applyFill="1" applyBorder="1" applyAlignment="1">
      <alignment vertical="center" wrapText="1"/>
    </xf>
    <xf numFmtId="49" fontId="71" fillId="24" borderId="10" xfId="0" applyNumberFormat="1" applyFont="1" applyFill="1" applyBorder="1" applyAlignment="1">
      <alignment horizontal="center" wrapText="1"/>
    </xf>
    <xf numFmtId="0" fontId="71" fillId="0" borderId="10" xfId="55" applyNumberFormat="1" applyFont="1" applyFill="1" applyBorder="1" applyAlignment="1">
      <alignment horizontal="center" vertical="center" wrapText="1"/>
      <protection/>
    </xf>
    <xf numFmtId="0" fontId="71" fillId="0" borderId="10" xfId="0" applyFont="1" applyFill="1" applyBorder="1" applyAlignment="1">
      <alignment vertical="center"/>
    </xf>
    <xf numFmtId="187" fontId="70" fillId="0" borderId="10" xfId="0" applyNumberFormat="1" applyFont="1" applyFill="1" applyBorder="1" applyAlignment="1">
      <alignment horizontal="left" wrapText="1"/>
    </xf>
    <xf numFmtId="0" fontId="71" fillId="24" borderId="10" xfId="0" applyNumberFormat="1" applyFont="1" applyFill="1" applyBorder="1" applyAlignment="1">
      <alignment horizontal="left" vertical="center" wrapText="1"/>
    </xf>
    <xf numFmtId="0" fontId="71" fillId="0" borderId="10" xfId="0" applyFont="1" applyFill="1" applyBorder="1" applyAlignment="1">
      <alignment vertical="center" wrapText="1"/>
    </xf>
    <xf numFmtId="49" fontId="70" fillId="24" borderId="10" xfId="0" applyNumberFormat="1" applyFont="1" applyFill="1" applyBorder="1" applyAlignment="1">
      <alignment horizontal="center" wrapText="1"/>
    </xf>
    <xf numFmtId="49" fontId="70" fillId="24" borderId="10" xfId="55" applyNumberFormat="1" applyFont="1" applyFill="1" applyBorder="1" applyAlignment="1">
      <alignment horizontal="center" wrapText="1"/>
      <protection/>
    </xf>
    <xf numFmtId="49" fontId="70" fillId="0" borderId="10" xfId="55" applyNumberFormat="1" applyFont="1" applyFill="1" applyBorder="1" applyAlignment="1">
      <alignment horizontal="center" wrapText="1"/>
      <protection/>
    </xf>
    <xf numFmtId="0" fontId="71" fillId="0" borderId="10" xfId="0" applyFont="1" applyFill="1" applyBorder="1" applyAlignment="1">
      <alignment horizontal="justify" vertical="center" wrapText="1"/>
    </xf>
    <xf numFmtId="0" fontId="3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9" fillId="0" borderId="0" xfId="53" applyNumberFormat="1" applyFont="1" applyFill="1" applyBorder="1" applyAlignment="1">
      <alignment horizontal="left" vertical="center" wrapText="1"/>
      <protection/>
    </xf>
    <xf numFmtId="49" fontId="30" fillId="0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horizontal="center" wrapText="1"/>
    </xf>
    <xf numFmtId="0" fontId="30" fillId="24" borderId="0" xfId="0" applyNumberFormat="1" applyFont="1" applyFill="1" applyBorder="1" applyAlignment="1">
      <alignment horizontal="center" wrapText="1"/>
    </xf>
    <xf numFmtId="0" fontId="30" fillId="0" borderId="0" xfId="0" applyNumberFormat="1" applyFont="1" applyFill="1" applyBorder="1" applyAlignment="1">
      <alignment vertical="center" wrapText="1"/>
    </xf>
    <xf numFmtId="0" fontId="71" fillId="0" borderId="10" xfId="53" applyNumberFormat="1" applyFont="1" applyFill="1" applyBorder="1" applyAlignment="1">
      <alignment horizontal="left" vertical="center" wrapText="1"/>
      <protection/>
    </xf>
    <xf numFmtId="0" fontId="30" fillId="24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30" fillId="24" borderId="10" xfId="55" applyFont="1" applyFill="1" applyBorder="1" applyAlignment="1">
      <alignment wrapText="1"/>
      <protection/>
    </xf>
    <xf numFmtId="0" fontId="34" fillId="24" borderId="0" xfId="0" applyFont="1" applyFill="1" applyAlignment="1">
      <alignment/>
    </xf>
    <xf numFmtId="0" fontId="30" fillId="24" borderId="0" xfId="0" applyFont="1" applyFill="1" applyAlignment="1">
      <alignment horizontal="center"/>
    </xf>
    <xf numFmtId="0" fontId="30" fillId="24" borderId="0" xfId="0" applyNumberFormat="1" applyFont="1" applyFill="1" applyBorder="1" applyAlignment="1">
      <alignment horizontal="right" vertical="center" wrapText="1"/>
    </xf>
    <xf numFmtId="0" fontId="8" fillId="24" borderId="0" xfId="0" applyFont="1" applyFill="1" applyAlignment="1">
      <alignment/>
    </xf>
    <xf numFmtId="0" fontId="30" fillId="24" borderId="10" xfId="53" applyNumberFormat="1" applyFont="1" applyFill="1" applyBorder="1" applyAlignment="1">
      <alignment horizontal="left" vertical="center" wrapText="1"/>
      <protection/>
    </xf>
    <xf numFmtId="0" fontId="33" fillId="24" borderId="0" xfId="0" applyFont="1" applyFill="1" applyAlignment="1">
      <alignment/>
    </xf>
    <xf numFmtId="0" fontId="33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187" fontId="30" fillId="24" borderId="0" xfId="0" applyNumberFormat="1" applyFont="1" applyFill="1" applyBorder="1" applyAlignment="1">
      <alignment horizontal="center" vertical="center" wrapText="1"/>
    </xf>
    <xf numFmtId="0" fontId="1" fillId="24" borderId="0" xfId="55" applyFont="1" applyFill="1">
      <alignment/>
      <protection/>
    </xf>
    <xf numFmtId="0" fontId="30" fillId="24" borderId="10" xfId="55" applyNumberFormat="1" applyFont="1" applyFill="1" applyBorder="1" applyAlignment="1">
      <alignment horizontal="center" vertical="center" wrapText="1"/>
      <protection/>
    </xf>
    <xf numFmtId="3" fontId="30" fillId="24" borderId="10" xfId="0" applyNumberFormat="1" applyFont="1" applyFill="1" applyBorder="1" applyAlignment="1">
      <alignment horizontal="center" wrapText="1"/>
    </xf>
    <xf numFmtId="0" fontId="50" fillId="24" borderId="0" xfId="55" applyFont="1" applyFill="1">
      <alignment/>
      <protection/>
    </xf>
    <xf numFmtId="0" fontId="51" fillId="24" borderId="0" xfId="55" applyFont="1" applyFill="1">
      <alignment/>
      <protection/>
    </xf>
    <xf numFmtId="0" fontId="31" fillId="24" borderId="1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left" wrapText="1"/>
    </xf>
    <xf numFmtId="0" fontId="37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0" fillId="24" borderId="0" xfId="0" applyFont="1" applyFill="1" applyAlignment="1">
      <alignment/>
    </xf>
    <xf numFmtId="49" fontId="30" fillId="24" borderId="0" xfId="0" applyNumberFormat="1" applyFont="1" applyFill="1" applyAlignment="1">
      <alignment horizontal="center"/>
    </xf>
    <xf numFmtId="49" fontId="33" fillId="24" borderId="10" xfId="0" applyNumberFormat="1" applyFont="1" applyFill="1" applyBorder="1" applyAlignment="1">
      <alignment horizontal="center"/>
    </xf>
    <xf numFmtId="0" fontId="34" fillId="24" borderId="10" xfId="0" applyNumberFormat="1" applyFont="1" applyFill="1" applyBorder="1" applyAlignment="1">
      <alignment horizontal="left" vertical="center" wrapText="1"/>
    </xf>
    <xf numFmtId="0" fontId="33" fillId="24" borderId="10" xfId="55" applyFont="1" applyFill="1" applyBorder="1">
      <alignment/>
      <protection/>
    </xf>
    <xf numFmtId="0" fontId="33" fillId="24" borderId="10" xfId="55" applyNumberFormat="1" applyFont="1" applyFill="1" applyBorder="1" applyAlignment="1">
      <alignment horizontal="center" wrapText="1"/>
      <protection/>
    </xf>
    <xf numFmtId="187" fontId="33" fillId="24" borderId="10" xfId="55" applyNumberFormat="1" applyFont="1" applyFill="1" applyBorder="1" applyAlignment="1">
      <alignment horizontal="center" wrapText="1"/>
      <protection/>
    </xf>
    <xf numFmtId="0" fontId="8" fillId="24" borderId="0" xfId="55" applyFont="1" applyFill="1">
      <alignment/>
      <protection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24" borderId="0" xfId="0" applyNumberFormat="1" applyFont="1" applyFill="1" applyBorder="1" applyAlignment="1">
      <alignment horizontal="center" wrapText="1"/>
    </xf>
    <xf numFmtId="0" fontId="3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49" fontId="30" fillId="24" borderId="10" xfId="55" applyNumberFormat="1" applyFont="1" applyFill="1" applyBorder="1" applyAlignment="1">
      <alignment horizontal="center"/>
      <protection/>
    </xf>
    <xf numFmtId="0" fontId="30" fillId="24" borderId="0" xfId="0" applyNumberFormat="1" applyFont="1" applyFill="1" applyBorder="1" applyAlignment="1">
      <alignment horizontal="right" wrapText="1"/>
    </xf>
    <xf numFmtId="187" fontId="33" fillId="24" borderId="10" xfId="0" applyNumberFormat="1" applyFont="1" applyFill="1" applyBorder="1" applyAlignment="1">
      <alignment horizontal="left"/>
    </xf>
    <xf numFmtId="187" fontId="33" fillId="24" borderId="14" xfId="0" applyNumberFormat="1" applyFont="1" applyFill="1" applyBorder="1" applyAlignment="1">
      <alignment horizontal="center" wrapText="1"/>
    </xf>
    <xf numFmtId="187" fontId="33" fillId="24" borderId="14" xfId="0" applyNumberFormat="1" applyFont="1" applyFill="1" applyBorder="1" applyAlignment="1">
      <alignment horizontal="center" wrapText="1"/>
    </xf>
    <xf numFmtId="187" fontId="30" fillId="24" borderId="14" xfId="0" applyNumberFormat="1" applyFont="1" applyFill="1" applyBorder="1" applyAlignment="1">
      <alignment horizontal="center" wrapText="1"/>
    </xf>
    <xf numFmtId="187" fontId="30" fillId="24" borderId="14" xfId="0" applyNumberFormat="1" applyFont="1" applyFill="1" applyBorder="1" applyAlignment="1">
      <alignment horizontal="center" vertical="center" wrapText="1"/>
    </xf>
    <xf numFmtId="187" fontId="30" fillId="24" borderId="14" xfId="55" applyNumberFormat="1" applyFont="1" applyFill="1" applyBorder="1" applyAlignment="1">
      <alignment horizontal="center" wrapText="1"/>
      <protection/>
    </xf>
    <xf numFmtId="0" fontId="0" fillId="24" borderId="0" xfId="0" applyFont="1" applyFill="1" applyBorder="1" applyAlignment="1">
      <alignment/>
    </xf>
    <xf numFmtId="187" fontId="8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1" fillId="24" borderId="0" xfId="55" applyFont="1" applyFill="1" applyBorder="1">
      <alignment/>
      <protection/>
    </xf>
    <xf numFmtId="0" fontId="50" fillId="24" borderId="0" xfId="55" applyFont="1" applyFill="1" applyBorder="1">
      <alignment/>
      <protection/>
    </xf>
    <xf numFmtId="0" fontId="51" fillId="24" borderId="0" xfId="55" applyFont="1" applyFill="1" applyBorder="1">
      <alignment/>
      <protection/>
    </xf>
    <xf numFmtId="0" fontId="30" fillId="24" borderId="0" xfId="0" applyNumberFormat="1" applyFont="1" applyFill="1" applyBorder="1" applyAlignment="1">
      <alignment horizontal="center" vertical="center" wrapText="1"/>
    </xf>
    <xf numFmtId="0" fontId="30" fillId="24" borderId="0" xfId="55" applyFont="1" applyFill="1" applyBorder="1">
      <alignment/>
      <protection/>
    </xf>
    <xf numFmtId="0" fontId="37" fillId="24" borderId="0" xfId="55" applyFont="1" applyFill="1" applyBorder="1">
      <alignment/>
      <protection/>
    </xf>
    <xf numFmtId="187" fontId="3" fillId="24" borderId="0" xfId="60" applyNumberFormat="1" applyFont="1" applyFill="1" applyAlignment="1">
      <alignment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0" fontId="38" fillId="0" borderId="10" xfId="58" applyFont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1" fillId="24" borderId="0" xfId="0" applyFont="1" applyFill="1" applyAlignment="1">
      <alignment vertical="center" wrapText="1"/>
    </xf>
    <xf numFmtId="187" fontId="33" fillId="24" borderId="14" xfId="0" applyNumberFormat="1" applyFont="1" applyFill="1" applyBorder="1" applyAlignment="1">
      <alignment horizontal="center"/>
    </xf>
    <xf numFmtId="187" fontId="30" fillId="24" borderId="14" xfId="0" applyNumberFormat="1" applyFont="1" applyFill="1" applyBorder="1" applyAlignment="1">
      <alignment horizontal="center"/>
    </xf>
    <xf numFmtId="4" fontId="33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 wrapText="1"/>
    </xf>
    <xf numFmtId="187" fontId="30" fillId="24" borderId="0" xfId="0" applyNumberFormat="1" applyFont="1" applyFill="1" applyBorder="1" applyAlignment="1">
      <alignment/>
    </xf>
    <xf numFmtId="0" fontId="33" fillId="24" borderId="10" xfId="58" applyFont="1" applyFill="1" applyBorder="1" applyAlignment="1">
      <alignment horizontal="center" vertical="center" wrapText="1"/>
      <protection/>
    </xf>
    <xf numFmtId="0" fontId="33" fillId="24" borderId="1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/>
    </xf>
    <xf numFmtId="9" fontId="1" fillId="24" borderId="0" xfId="65" applyFont="1" applyFill="1" applyAlignment="1">
      <alignment/>
    </xf>
    <xf numFmtId="9" fontId="39" fillId="0" borderId="15" xfId="65" applyFont="1" applyFill="1" applyBorder="1" applyAlignment="1">
      <alignment horizontal="center" vertical="center" wrapText="1"/>
    </xf>
    <xf numFmtId="207" fontId="1" fillId="24" borderId="0" xfId="69" applyNumberFormat="1" applyFont="1" applyFill="1" applyAlignment="1">
      <alignment/>
    </xf>
    <xf numFmtId="207" fontId="8" fillId="24" borderId="0" xfId="69" applyNumberFormat="1" applyFont="1" applyFill="1" applyAlignment="1">
      <alignment/>
    </xf>
    <xf numFmtId="207" fontId="30" fillId="24" borderId="0" xfId="69" applyNumberFormat="1" applyFont="1" applyFill="1" applyAlignment="1">
      <alignment/>
    </xf>
    <xf numFmtId="207" fontId="37" fillId="24" borderId="0" xfId="69" applyNumberFormat="1" applyFont="1" applyFill="1" applyAlignment="1">
      <alignment/>
    </xf>
    <xf numFmtId="207" fontId="50" fillId="24" borderId="0" xfId="69" applyNumberFormat="1" applyFont="1" applyFill="1" applyAlignment="1">
      <alignment/>
    </xf>
    <xf numFmtId="207" fontId="30" fillId="24" borderId="0" xfId="69" applyNumberFormat="1" applyFont="1" applyFill="1" applyBorder="1" applyAlignment="1">
      <alignment horizontal="center" wrapText="1"/>
    </xf>
    <xf numFmtId="207" fontId="30" fillId="24" borderId="0" xfId="69" applyNumberFormat="1" applyFont="1" applyFill="1" applyBorder="1" applyAlignment="1">
      <alignment/>
    </xf>
    <xf numFmtId="207" fontId="1" fillId="24" borderId="0" xfId="69" applyNumberFormat="1" applyFont="1" applyFill="1" applyBorder="1" applyAlignment="1">
      <alignment/>
    </xf>
    <xf numFmtId="207" fontId="33" fillId="24" borderId="0" xfId="69" applyNumberFormat="1" applyFont="1" applyFill="1" applyAlignment="1">
      <alignment/>
    </xf>
    <xf numFmtId="207" fontId="51" fillId="24" borderId="0" xfId="69" applyNumberFormat="1" applyFont="1" applyFill="1" applyAlignment="1">
      <alignment/>
    </xf>
    <xf numFmtId="0" fontId="38" fillId="24" borderId="10" xfId="0" applyFont="1" applyFill="1" applyBorder="1" applyAlignment="1">
      <alignment horizontal="center" vertical="center" wrapText="1"/>
    </xf>
    <xf numFmtId="193" fontId="30" fillId="24" borderId="10" xfId="0" applyNumberFormat="1" applyFont="1" applyFill="1" applyBorder="1" applyAlignment="1">
      <alignment horizontal="center" vertical="center" wrapText="1"/>
    </xf>
    <xf numFmtId="196" fontId="30" fillId="24" borderId="10" xfId="65" applyNumberFormat="1" applyFont="1" applyFill="1" applyBorder="1" applyAlignment="1">
      <alignment horizont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0" xfId="58" applyFont="1" applyAlignment="1">
      <alignment horizontal="left"/>
      <protection/>
    </xf>
    <xf numFmtId="0" fontId="1" fillId="0" borderId="0" xfId="58" applyFont="1" applyAlignment="1">
      <alignment wrapText="1"/>
      <protection/>
    </xf>
    <xf numFmtId="0" fontId="1" fillId="0" borderId="0" xfId="58" applyFont="1" applyAlignment="1">
      <alignment horizontal="center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0" xfId="58" applyFont="1">
      <alignment/>
      <protection/>
    </xf>
    <xf numFmtId="0" fontId="1" fillId="0" borderId="14" xfId="58" applyFont="1" applyBorder="1" applyAlignment="1">
      <alignment horizontal="center"/>
      <protection/>
    </xf>
    <xf numFmtId="187" fontId="1" fillId="0" borderId="10" xfId="58" applyNumberFormat="1" applyFont="1" applyBorder="1" applyAlignment="1">
      <alignment horizontal="center"/>
      <protection/>
    </xf>
    <xf numFmtId="0" fontId="3" fillId="0" borderId="10" xfId="58" applyFont="1" applyBorder="1" applyAlignment="1">
      <alignment horizontal="center"/>
      <protection/>
    </xf>
    <xf numFmtId="187" fontId="3" fillId="0" borderId="14" xfId="58" applyNumberFormat="1" applyFont="1" applyBorder="1" applyAlignment="1">
      <alignment horizontal="center"/>
      <protection/>
    </xf>
    <xf numFmtId="0" fontId="2" fillId="0" borderId="10" xfId="58" applyFont="1" applyBorder="1">
      <alignment/>
      <protection/>
    </xf>
    <xf numFmtId="186" fontId="1" fillId="0" borderId="0" xfId="58" applyNumberFormat="1" applyFont="1" applyAlignment="1">
      <alignment horizontal="center"/>
      <protection/>
    </xf>
    <xf numFmtId="0" fontId="1" fillId="0" borderId="0" xfId="58" applyFont="1" applyAlignment="1">
      <alignment/>
      <protection/>
    </xf>
    <xf numFmtId="0" fontId="1" fillId="0" borderId="0" xfId="53" applyFont="1" applyFill="1" applyAlignment="1">
      <alignment/>
      <protection/>
    </xf>
    <xf numFmtId="0" fontId="53" fillId="0" borderId="13" xfId="58" applyFont="1" applyBorder="1" applyAlignment="1">
      <alignment horizontal="center"/>
      <protection/>
    </xf>
    <xf numFmtId="187" fontId="53" fillId="0" borderId="10" xfId="58" applyNumberFormat="1" applyFont="1" applyBorder="1" applyAlignment="1">
      <alignment horizontal="center"/>
      <protection/>
    </xf>
    <xf numFmtId="0" fontId="53" fillId="0" borderId="10" xfId="58" applyFont="1" applyBorder="1" applyAlignment="1">
      <alignment horizontal="center"/>
      <protection/>
    </xf>
    <xf numFmtId="0" fontId="52" fillId="0" borderId="10" xfId="58" applyFont="1" applyBorder="1">
      <alignment/>
      <protection/>
    </xf>
    <xf numFmtId="2" fontId="52" fillId="0" borderId="10" xfId="58" applyNumberFormat="1" applyFont="1" applyBorder="1" applyAlignment="1">
      <alignment horizontal="center"/>
      <protection/>
    </xf>
    <xf numFmtId="0" fontId="8" fillId="0" borderId="12" xfId="58" applyFont="1" applyBorder="1" applyAlignment="1">
      <alignment horizontal="center" vertical="center" wrapText="1"/>
      <protection/>
    </xf>
    <xf numFmtId="186" fontId="5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6" fontId="55" fillId="0" borderId="10" xfId="0" applyNumberFormat="1" applyFont="1" applyBorder="1" applyAlignment="1">
      <alignment horizontal="center"/>
    </xf>
    <xf numFmtId="0" fontId="1" fillId="0" borderId="17" xfId="58" applyFont="1" applyBorder="1" applyAlignment="1">
      <alignment horizontal="right"/>
      <protection/>
    </xf>
    <xf numFmtId="0" fontId="1" fillId="0" borderId="10" xfId="58" applyFont="1" applyBorder="1" applyAlignment="1">
      <alignment horizontal="center"/>
      <protection/>
    </xf>
    <xf numFmtId="0" fontId="8" fillId="0" borderId="10" xfId="58" applyFont="1" applyBorder="1">
      <alignment/>
      <protection/>
    </xf>
    <xf numFmtId="0" fontId="8" fillId="0" borderId="14" xfId="58" applyFont="1" applyBorder="1" applyAlignment="1">
      <alignment horizontal="center"/>
      <protection/>
    </xf>
    <xf numFmtId="0" fontId="8" fillId="0" borderId="0" xfId="58" applyFont="1" applyAlignment="1">
      <alignment wrapText="1"/>
      <protection/>
    </xf>
    <xf numFmtId="0" fontId="8" fillId="0" borderId="10" xfId="58" applyFont="1" applyBorder="1" applyAlignment="1">
      <alignment horizontal="center" wrapText="1"/>
      <protection/>
    </xf>
    <xf numFmtId="187" fontId="2" fillId="0" borderId="10" xfId="58" applyNumberFormat="1" applyFont="1" applyBorder="1" applyAlignment="1">
      <alignment horizontal="center"/>
      <protection/>
    </xf>
    <xf numFmtId="49" fontId="1" fillId="0" borderId="0" xfId="0" applyNumberFormat="1" applyFont="1" applyFill="1" applyAlignment="1">
      <alignment/>
    </xf>
    <xf numFmtId="0" fontId="8" fillId="0" borderId="16" xfId="58" applyFont="1" applyBorder="1" applyAlignment="1">
      <alignment horizontal="center" wrapText="1"/>
      <protection/>
    </xf>
    <xf numFmtId="187" fontId="8" fillId="0" borderId="10" xfId="58" applyNumberFormat="1" applyFont="1" applyBorder="1" applyAlignment="1">
      <alignment horizontal="center"/>
      <protection/>
    </xf>
    <xf numFmtId="0" fontId="31" fillId="0" borderId="0" xfId="53" applyFont="1" applyFill="1" applyAlignment="1">
      <alignment/>
      <protection/>
    </xf>
    <xf numFmtId="196" fontId="1" fillId="0" borderId="10" xfId="65" applyNumberFormat="1" applyFont="1" applyBorder="1" applyAlignment="1">
      <alignment horizontal="center"/>
    </xf>
    <xf numFmtId="9" fontId="1" fillId="0" borderId="10" xfId="65" applyNumberFormat="1" applyFont="1" applyBorder="1" applyAlignment="1">
      <alignment horizontal="center"/>
    </xf>
    <xf numFmtId="9" fontId="8" fillId="0" borderId="10" xfId="65" applyFont="1" applyBorder="1" applyAlignment="1">
      <alignment horizontal="center"/>
    </xf>
    <xf numFmtId="196" fontId="8" fillId="0" borderId="10" xfId="65" applyNumberFormat="1" applyFont="1" applyBorder="1" applyAlignment="1">
      <alignment horizontal="center"/>
    </xf>
    <xf numFmtId="1" fontId="1" fillId="0" borderId="13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/>
      <protection/>
    </xf>
    <xf numFmtId="186" fontId="8" fillId="0" borderId="10" xfId="58" applyNumberFormat="1" applyFont="1" applyBorder="1" applyAlignment="1">
      <alignment horizontal="center"/>
      <protection/>
    </xf>
    <xf numFmtId="0" fontId="1" fillId="0" borderId="0" xfId="0" applyFont="1" applyFill="1" applyAlignment="1">
      <alignment vertical="center"/>
    </xf>
    <xf numFmtId="196" fontId="3" fillId="24" borderId="10" xfId="65" applyNumberFormat="1" applyFont="1" applyFill="1" applyBorder="1" applyAlignment="1">
      <alignment horizontal="center" vertical="center"/>
    </xf>
    <xf numFmtId="196" fontId="1" fillId="24" borderId="10" xfId="65" applyNumberFormat="1" applyFont="1" applyFill="1" applyBorder="1" applyAlignment="1">
      <alignment horizontal="center"/>
    </xf>
    <xf numFmtId="196" fontId="10" fillId="24" borderId="10" xfId="65" applyNumberFormat="1" applyFont="1" applyFill="1" applyBorder="1" applyAlignment="1">
      <alignment horizontal="center" vertical="center"/>
    </xf>
    <xf numFmtId="193" fontId="30" fillId="24" borderId="10" xfId="0" applyNumberFormat="1" applyFont="1" applyFill="1" applyBorder="1" applyAlignment="1">
      <alignment horizontal="center" wrapText="1"/>
    </xf>
    <xf numFmtId="196" fontId="3" fillId="24" borderId="10" xfId="65" applyNumberFormat="1" applyFont="1" applyFill="1" applyBorder="1" applyAlignment="1">
      <alignment horizontal="center" vertical="center" wrapText="1"/>
    </xf>
    <xf numFmtId="196" fontId="2" fillId="24" borderId="10" xfId="65" applyNumberFormat="1" applyFont="1" applyFill="1" applyBorder="1" applyAlignment="1">
      <alignment horizontal="center" vertical="center" wrapText="1"/>
    </xf>
    <xf numFmtId="196" fontId="35" fillId="24" borderId="10" xfId="65" applyNumberFormat="1" applyFont="1" applyFill="1" applyBorder="1" applyAlignment="1">
      <alignment horizontal="center" vertical="center" wrapText="1"/>
    </xf>
    <xf numFmtId="196" fontId="36" fillId="24" borderId="10" xfId="65" applyNumberFormat="1" applyFont="1" applyFill="1" applyBorder="1" applyAlignment="1">
      <alignment horizontal="center" vertical="center" wrapText="1"/>
    </xf>
    <xf numFmtId="196" fontId="2" fillId="24" borderId="10" xfId="65" applyNumberFormat="1" applyFont="1" applyFill="1" applyBorder="1" applyAlignment="1">
      <alignment horizontal="center" vertical="center"/>
    </xf>
    <xf numFmtId="196" fontId="46" fillId="24" borderId="10" xfId="65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187" fontId="8" fillId="24" borderId="0" xfId="0" applyNumberFormat="1" applyFont="1" applyFill="1" applyAlignment="1">
      <alignment/>
    </xf>
    <xf numFmtId="4" fontId="1" fillId="24" borderId="0" xfId="0" applyNumberFormat="1" applyFont="1" applyFill="1" applyAlignment="1">
      <alignment/>
    </xf>
    <xf numFmtId="193" fontId="1" fillId="24" borderId="0" xfId="0" applyNumberFormat="1" applyFont="1" applyFill="1" applyAlignment="1">
      <alignment/>
    </xf>
    <xf numFmtId="0" fontId="31" fillId="24" borderId="0" xfId="0" applyFont="1" applyFill="1" applyAlignment="1">
      <alignment wrapText="1"/>
    </xf>
    <xf numFmtId="0" fontId="38" fillId="24" borderId="0" xfId="57" applyFont="1" applyFill="1" applyAlignment="1">
      <alignment wrapText="1"/>
      <protection/>
    </xf>
    <xf numFmtId="0" fontId="38" fillId="24" borderId="0" xfId="57" applyFont="1" applyFill="1" applyAlignment="1">
      <alignment horizontal="center" vertical="center" wrapText="1"/>
      <protection/>
    </xf>
    <xf numFmtId="0" fontId="31" fillId="24" borderId="0" xfId="57" applyFont="1" applyFill="1" applyAlignment="1">
      <alignment wrapText="1"/>
      <protection/>
    </xf>
    <xf numFmtId="0" fontId="38" fillId="24" borderId="0" xfId="0" applyFont="1" applyFill="1" applyAlignment="1">
      <alignment wrapText="1"/>
    </xf>
    <xf numFmtId="187" fontId="38" fillId="24" borderId="10" xfId="57" applyNumberFormat="1" applyFont="1" applyFill="1" applyBorder="1" applyAlignment="1">
      <alignment horizontal="center" vertical="center" wrapText="1"/>
      <protection/>
    </xf>
    <xf numFmtId="187" fontId="47" fillId="24" borderId="10" xfId="57" applyNumberFormat="1" applyFont="1" applyFill="1" applyBorder="1" applyAlignment="1">
      <alignment horizontal="center" vertical="center" wrapText="1"/>
      <protection/>
    </xf>
    <xf numFmtId="0" fontId="30" fillId="24" borderId="10" xfId="57" applyFont="1" applyFill="1" applyBorder="1" applyAlignment="1">
      <alignment horizontal="left" vertical="center" wrapText="1"/>
      <protection/>
    </xf>
    <xf numFmtId="187" fontId="31" fillId="24" borderId="10" xfId="57" applyNumberFormat="1" applyFont="1" applyFill="1" applyBorder="1" applyAlignment="1">
      <alignment horizontal="center" vertical="center" wrapText="1"/>
      <protection/>
    </xf>
    <xf numFmtId="0" fontId="30" fillId="24" borderId="14" xfId="0" applyNumberFormat="1" applyFont="1" applyFill="1" applyBorder="1" applyAlignment="1">
      <alignment horizontal="left" vertical="center" wrapText="1"/>
    </xf>
    <xf numFmtId="4" fontId="47" fillId="24" borderId="10" xfId="0" applyNumberFormat="1" applyFont="1" applyFill="1" applyBorder="1" applyAlignment="1">
      <alignment horizontal="center" wrapText="1"/>
    </xf>
    <xf numFmtId="4" fontId="31" fillId="24" borderId="10" xfId="0" applyNumberFormat="1" applyFont="1" applyFill="1" applyBorder="1" applyAlignment="1">
      <alignment horizont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wrapText="1"/>
    </xf>
    <xf numFmtId="0" fontId="31" fillId="24" borderId="10" xfId="0" applyNumberFormat="1" applyFont="1" applyFill="1" applyBorder="1" applyAlignment="1">
      <alignment horizontal="left" vertical="center" wrapText="1"/>
    </xf>
    <xf numFmtId="0" fontId="67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left" vertical="center" wrapText="1"/>
    </xf>
    <xf numFmtId="187" fontId="31" fillId="24" borderId="10" xfId="0" applyNumberFormat="1" applyFont="1" applyFill="1" applyBorder="1" applyAlignment="1">
      <alignment horizontal="center" wrapText="1"/>
    </xf>
    <xf numFmtId="0" fontId="30" fillId="24" borderId="12" xfId="57" applyFont="1" applyFill="1" applyBorder="1" applyAlignment="1">
      <alignment vertical="center" wrapText="1"/>
      <protection/>
    </xf>
    <xf numFmtId="0" fontId="31" fillId="24" borderId="12" xfId="0" applyFont="1" applyFill="1" applyBorder="1" applyAlignment="1">
      <alignment horizontal="left" wrapText="1"/>
    </xf>
    <xf numFmtId="4" fontId="31" fillId="24" borderId="12" xfId="0" applyNumberFormat="1" applyFont="1" applyFill="1" applyBorder="1" applyAlignment="1">
      <alignment horizontal="center" wrapText="1"/>
    </xf>
    <xf numFmtId="187" fontId="31" fillId="24" borderId="0" xfId="0" applyNumberFormat="1" applyFont="1" applyFill="1" applyAlignment="1">
      <alignment horizontal="center" wrapText="1"/>
    </xf>
    <xf numFmtId="0" fontId="31" fillId="24" borderId="0" xfId="0" applyFont="1" applyFill="1" applyAlignment="1">
      <alignment horizontal="center" wrapText="1"/>
    </xf>
    <xf numFmtId="208" fontId="51" fillId="24" borderId="0" xfId="55" applyNumberFormat="1" applyFont="1" applyFill="1">
      <alignment/>
      <protection/>
    </xf>
    <xf numFmtId="189" fontId="1" fillId="24" borderId="0" xfId="0" applyNumberFormat="1" applyFont="1" applyFill="1" applyAlignment="1">
      <alignment/>
    </xf>
    <xf numFmtId="208" fontId="1" fillId="24" borderId="0" xfId="0" applyNumberFormat="1" applyFont="1" applyFill="1" applyAlignment="1">
      <alignment/>
    </xf>
    <xf numFmtId="193" fontId="33" fillId="24" borderId="10" xfId="0" applyNumberFormat="1" applyFont="1" applyFill="1" applyBorder="1" applyAlignment="1">
      <alignment horizontal="center" wrapText="1"/>
    </xf>
    <xf numFmtId="196" fontId="33" fillId="24" borderId="10" xfId="65" applyNumberFormat="1" applyFont="1" applyFill="1" applyBorder="1" applyAlignment="1">
      <alignment horizontal="center" wrapText="1"/>
    </xf>
    <xf numFmtId="10" fontId="33" fillId="24" borderId="10" xfId="65" applyNumberFormat="1" applyFont="1" applyFill="1" applyBorder="1" applyAlignment="1">
      <alignment horizontal="center" wrapText="1"/>
    </xf>
    <xf numFmtId="196" fontId="33" fillId="26" borderId="10" xfId="65" applyNumberFormat="1" applyFont="1" applyFill="1" applyBorder="1" applyAlignment="1">
      <alignment horizontal="center" wrapText="1"/>
    </xf>
    <xf numFmtId="196" fontId="33" fillId="24" borderId="10" xfId="65" applyNumberFormat="1" applyFont="1" applyFill="1" applyBorder="1" applyAlignment="1">
      <alignment horizontal="center" wrapText="1"/>
    </xf>
    <xf numFmtId="196" fontId="33" fillId="24" borderId="10" xfId="0" applyNumberFormat="1" applyFont="1" applyFill="1" applyBorder="1" applyAlignment="1">
      <alignment horizontal="center" wrapText="1"/>
    </xf>
    <xf numFmtId="196" fontId="30" fillId="24" borderId="10" xfId="0" applyNumberFormat="1" applyFont="1" applyFill="1" applyBorder="1" applyAlignment="1">
      <alignment horizontal="center" wrapText="1"/>
    </xf>
    <xf numFmtId="196" fontId="33" fillId="26" borderId="10" xfId="65" applyNumberFormat="1" applyFont="1" applyFill="1" applyBorder="1" applyAlignment="1">
      <alignment horizontal="center" wrapText="1"/>
    </xf>
    <xf numFmtId="196" fontId="30" fillId="24" borderId="10" xfId="65" applyNumberFormat="1" applyFont="1" applyFill="1" applyBorder="1" applyAlignment="1">
      <alignment horizontal="center" vertical="center" wrapText="1"/>
    </xf>
    <xf numFmtId="196" fontId="33" fillId="24" borderId="10" xfId="65" applyNumberFormat="1" applyFont="1" applyFill="1" applyBorder="1" applyAlignment="1">
      <alignment horizontal="center"/>
    </xf>
    <xf numFmtId="196" fontId="30" fillId="24" borderId="10" xfId="65" applyNumberFormat="1" applyFont="1" applyFill="1" applyBorder="1" applyAlignment="1">
      <alignment horizontal="center"/>
    </xf>
    <xf numFmtId="196" fontId="33" fillId="26" borderId="10" xfId="65" applyNumberFormat="1" applyFont="1" applyFill="1" applyBorder="1" applyAlignment="1">
      <alignment horizontal="center"/>
    </xf>
    <xf numFmtId="196" fontId="30" fillId="24" borderId="0" xfId="65" applyNumberFormat="1" applyFont="1" applyFill="1" applyBorder="1" applyAlignment="1">
      <alignment horizontal="center" wrapText="1"/>
    </xf>
    <xf numFmtId="187" fontId="1" fillId="24" borderId="0" xfId="0" applyNumberFormat="1" applyFont="1" applyFill="1" applyAlignment="1">
      <alignment/>
    </xf>
    <xf numFmtId="9" fontId="30" fillId="24" borderId="14" xfId="65" applyFont="1" applyFill="1" applyBorder="1" applyAlignment="1">
      <alignment horizontal="center" wrapText="1"/>
    </xf>
    <xf numFmtId="187" fontId="1" fillId="24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4" fillId="0" borderId="0" xfId="59" applyFill="1">
      <alignment/>
      <protection/>
    </xf>
    <xf numFmtId="0" fontId="0" fillId="0" borderId="0" xfId="54">
      <alignment/>
      <protection/>
    </xf>
    <xf numFmtId="0" fontId="31" fillId="0" borderId="0" xfId="55" applyFont="1" applyFill="1">
      <alignment/>
      <protection/>
    </xf>
    <xf numFmtId="0" fontId="42" fillId="0" borderId="0" xfId="54" applyFont="1" applyAlignment="1">
      <alignment wrapText="1" shrinkToFit="1"/>
      <protection/>
    </xf>
    <xf numFmtId="49" fontId="56" fillId="0" borderId="0" xfId="59" applyNumberFormat="1" applyFont="1" applyFill="1" applyAlignment="1">
      <alignment horizontal="center" vertical="center"/>
      <protection/>
    </xf>
    <xf numFmtId="187" fontId="56" fillId="0" borderId="0" xfId="59" applyNumberFormat="1" applyFont="1" applyFill="1" applyAlignment="1">
      <alignment horizontal="centerContinuous"/>
      <protection/>
    </xf>
    <xf numFmtId="49" fontId="57" fillId="0" borderId="0" xfId="59" applyNumberFormat="1" applyFont="1" applyFill="1" applyBorder="1" applyAlignment="1">
      <alignment horizontal="center" vertical="center"/>
      <protection/>
    </xf>
    <xf numFmtId="0" fontId="58" fillId="0" borderId="0" xfId="59" applyFont="1" applyFill="1" applyAlignment="1">
      <alignment horizontal="right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58" fillId="0" borderId="10" xfId="59" applyFont="1" applyFill="1" applyBorder="1" applyAlignment="1">
      <alignment horizontal="center" vertical="justify" wrapText="1"/>
      <protection/>
    </xf>
    <xf numFmtId="0" fontId="60" fillId="0" borderId="10" xfId="59" applyFont="1" applyFill="1" applyBorder="1" applyAlignment="1">
      <alignment horizontal="center" vertical="top" wrapText="1"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186" fontId="1" fillId="0" borderId="10" xfId="0" applyNumberFormat="1" applyFont="1" applyFill="1" applyBorder="1" applyAlignment="1">
      <alignment horizontal="center" wrapText="1"/>
    </xf>
    <xf numFmtId="186" fontId="0" fillId="0" borderId="10" xfId="54" applyNumberFormat="1" applyBorder="1" applyAlignment="1">
      <alignment horizontal="center"/>
      <protection/>
    </xf>
    <xf numFmtId="0" fontId="4" fillId="0" borderId="10" xfId="59" applyFill="1" applyBorder="1">
      <alignment/>
      <protection/>
    </xf>
    <xf numFmtId="0" fontId="61" fillId="0" borderId="10" xfId="59" applyFont="1" applyFill="1" applyBorder="1" applyAlignment="1">
      <alignment horizontal="center"/>
      <protection/>
    </xf>
    <xf numFmtId="0" fontId="60" fillId="0" borderId="0" xfId="59" applyFont="1" applyFill="1" applyBorder="1" applyAlignment="1">
      <alignment horizontal="left" vertical="top" wrapText="1"/>
      <protection/>
    </xf>
    <xf numFmtId="186" fontId="4" fillId="0" borderId="0" xfId="59" applyNumberFormat="1" applyFill="1">
      <alignment/>
      <protection/>
    </xf>
    <xf numFmtId="2" fontId="4" fillId="0" borderId="0" xfId="59" applyNumberFormat="1" applyFont="1" applyFill="1" applyAlignment="1">
      <alignment horizontal="center" vertical="center"/>
      <protection/>
    </xf>
    <xf numFmtId="189" fontId="4" fillId="0" borderId="0" xfId="59" applyNumberFormat="1" applyFont="1" applyFill="1">
      <alignment/>
      <protection/>
    </xf>
    <xf numFmtId="0" fontId="62" fillId="0" borderId="0" xfId="59" applyFont="1" applyFill="1" applyAlignment="1">
      <alignment vertical="center" wrapText="1"/>
      <protection/>
    </xf>
    <xf numFmtId="49" fontId="4" fillId="0" borderId="0" xfId="59" applyNumberFormat="1" applyFill="1" applyAlignment="1">
      <alignment horizontal="center" vertical="center"/>
      <protection/>
    </xf>
    <xf numFmtId="0" fontId="31" fillId="0" borderId="0" xfId="0" applyFont="1" applyFill="1" applyAlignment="1">
      <alignment/>
    </xf>
    <xf numFmtId="186" fontId="1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/>
    </xf>
    <xf numFmtId="187" fontId="3" fillId="31" borderId="10" xfId="0" applyNumberFormat="1" applyFont="1" applyFill="1" applyBorder="1" applyAlignment="1">
      <alignment horizontal="center" vertical="center"/>
    </xf>
    <xf numFmtId="187" fontId="1" fillId="31" borderId="10" xfId="0" applyNumberFormat="1" applyFont="1" applyFill="1" applyBorder="1" applyAlignment="1">
      <alignment horizontal="center"/>
    </xf>
    <xf numFmtId="186" fontId="0" fillId="0" borderId="0" xfId="54" applyNumberFormat="1">
      <alignment/>
      <protection/>
    </xf>
    <xf numFmtId="196" fontId="53" fillId="0" borderId="10" xfId="65" applyNumberFormat="1" applyFont="1" applyBorder="1" applyAlignment="1">
      <alignment horizontal="center"/>
    </xf>
    <xf numFmtId="187" fontId="52" fillId="0" borderId="10" xfId="58" applyNumberFormat="1" applyFont="1" applyBorder="1" applyAlignment="1">
      <alignment horizontal="center"/>
      <protection/>
    </xf>
    <xf numFmtId="196" fontId="52" fillId="0" borderId="10" xfId="65" applyNumberFormat="1" applyFont="1" applyBorder="1" applyAlignment="1">
      <alignment horizontal="center"/>
    </xf>
    <xf numFmtId="187" fontId="3" fillId="24" borderId="10" xfId="0" applyNumberFormat="1" applyFont="1" applyFill="1" applyBorder="1" applyAlignment="1">
      <alignment horizontal="center"/>
    </xf>
    <xf numFmtId="196" fontId="3" fillId="24" borderId="10" xfId="65" applyNumberFormat="1" applyFont="1" applyFill="1" applyBorder="1" applyAlignment="1">
      <alignment horizontal="center"/>
    </xf>
    <xf numFmtId="187" fontId="3" fillId="0" borderId="0" xfId="60" applyNumberFormat="1" applyFont="1" applyFill="1">
      <alignment/>
      <protection/>
    </xf>
    <xf numFmtId="187" fontId="1" fillId="0" borderId="0" xfId="0" applyNumberFormat="1" applyFont="1" applyAlignment="1">
      <alignment/>
    </xf>
    <xf numFmtId="187" fontId="3" fillId="0" borderId="0" xfId="0" applyNumberFormat="1" applyFont="1" applyFill="1" applyAlignment="1">
      <alignment/>
    </xf>
    <xf numFmtId="196" fontId="2" fillId="24" borderId="10" xfId="65" applyNumberFormat="1" applyFont="1" applyFill="1" applyBorder="1" applyAlignment="1">
      <alignment horizontal="center"/>
    </xf>
    <xf numFmtId="196" fontId="30" fillId="0" borderId="10" xfId="65" applyNumberFormat="1" applyFont="1" applyFill="1" applyBorder="1" applyAlignment="1">
      <alignment horizontal="center" wrapText="1"/>
    </xf>
    <xf numFmtId="187" fontId="30" fillId="0" borderId="10" xfId="55" applyNumberFormat="1" applyFont="1" applyFill="1" applyBorder="1" applyAlignment="1">
      <alignment horizontal="center" wrapText="1"/>
      <protection/>
    </xf>
    <xf numFmtId="0" fontId="30" fillId="28" borderId="10" xfId="0" applyNumberFormat="1" applyFont="1" applyFill="1" applyBorder="1" applyAlignment="1">
      <alignment vertical="center" wrapText="1"/>
    </xf>
    <xf numFmtId="49" fontId="30" fillId="28" borderId="10" xfId="55" applyNumberFormat="1" applyFont="1" applyFill="1" applyBorder="1" applyAlignment="1">
      <alignment horizontal="center" wrapText="1"/>
      <protection/>
    </xf>
    <xf numFmtId="3" fontId="30" fillId="28" borderId="10" xfId="55" applyNumberFormat="1" applyFont="1" applyFill="1" applyBorder="1" applyAlignment="1">
      <alignment horizontal="center" wrapText="1"/>
      <protection/>
    </xf>
    <xf numFmtId="187" fontId="30" fillId="28" borderId="10" xfId="55" applyNumberFormat="1" applyFont="1" applyFill="1" applyBorder="1" applyAlignment="1">
      <alignment horizontal="center" wrapText="1"/>
      <protection/>
    </xf>
    <xf numFmtId="196" fontId="30" fillId="28" borderId="10" xfId="65" applyNumberFormat="1" applyFont="1" applyFill="1" applyBorder="1" applyAlignment="1">
      <alignment horizontal="center" wrapText="1"/>
    </xf>
    <xf numFmtId="0" fontId="30" fillId="28" borderId="10" xfId="0" applyFont="1" applyFill="1" applyBorder="1" applyAlignment="1">
      <alignment wrapText="1"/>
    </xf>
    <xf numFmtId="0" fontId="30" fillId="28" borderId="10" xfId="0" applyNumberFormat="1" applyFont="1" applyFill="1" applyBorder="1" applyAlignment="1">
      <alignment horizontal="center" wrapText="1"/>
    </xf>
    <xf numFmtId="187" fontId="30" fillId="28" borderId="10" xfId="0" applyNumberFormat="1" applyFont="1" applyFill="1" applyBorder="1" applyAlignment="1">
      <alignment horizontal="center" wrapText="1"/>
    </xf>
    <xf numFmtId="0" fontId="30" fillId="28" borderId="10" xfId="55" applyNumberFormat="1" applyFont="1" applyFill="1" applyBorder="1" applyAlignment="1">
      <alignment horizontal="left" vertical="center" wrapText="1"/>
      <protection/>
    </xf>
    <xf numFmtId="187" fontId="30" fillId="28" borderId="10" xfId="0" applyNumberFormat="1" applyFont="1" applyFill="1" applyBorder="1" applyAlignment="1">
      <alignment horizontal="left" wrapText="1"/>
    </xf>
    <xf numFmtId="3" fontId="33" fillId="24" borderId="10" xfId="55" applyNumberFormat="1" applyFont="1" applyFill="1" applyBorder="1" applyAlignment="1">
      <alignment horizontal="center" wrapText="1"/>
      <protection/>
    </xf>
    <xf numFmtId="187" fontId="30" fillId="28" borderId="14" xfId="55" applyNumberFormat="1" applyFont="1" applyFill="1" applyBorder="1" applyAlignment="1">
      <alignment horizontal="center" wrapText="1"/>
      <protection/>
    </xf>
    <xf numFmtId="187" fontId="30" fillId="28" borderId="14" xfId="0" applyNumberFormat="1" applyFont="1" applyFill="1" applyBorder="1" applyAlignment="1">
      <alignment horizontal="center" wrapText="1"/>
    </xf>
    <xf numFmtId="0" fontId="33" fillId="28" borderId="10" xfId="0" applyNumberFormat="1" applyFont="1" applyFill="1" applyBorder="1" applyAlignment="1">
      <alignment vertical="center" wrapText="1"/>
    </xf>
    <xf numFmtId="49" fontId="33" fillId="28" borderId="10" xfId="0" applyNumberFormat="1" applyFont="1" applyFill="1" applyBorder="1" applyAlignment="1">
      <alignment horizontal="center" wrapText="1"/>
    </xf>
    <xf numFmtId="0" fontId="33" fillId="28" borderId="10" xfId="0" applyNumberFormat="1" applyFont="1" applyFill="1" applyBorder="1" applyAlignment="1">
      <alignment horizontal="center" wrapText="1"/>
    </xf>
    <xf numFmtId="187" fontId="33" fillId="28" borderId="10" xfId="0" applyNumberFormat="1" applyFont="1" applyFill="1" applyBorder="1" applyAlignment="1">
      <alignment horizontal="center" wrapText="1"/>
    </xf>
    <xf numFmtId="196" fontId="33" fillId="28" borderId="10" xfId="65" applyNumberFormat="1" applyFont="1" applyFill="1" applyBorder="1" applyAlignment="1">
      <alignment horizontal="center" wrapText="1"/>
    </xf>
    <xf numFmtId="0" fontId="30" fillId="28" borderId="10" xfId="0" applyNumberFormat="1" applyFont="1" applyFill="1" applyBorder="1" applyAlignment="1">
      <alignment horizontal="left" vertical="center" wrapText="1"/>
    </xf>
    <xf numFmtId="49" fontId="30" fillId="28" borderId="10" xfId="0" applyNumberFormat="1" applyFont="1" applyFill="1" applyBorder="1" applyAlignment="1">
      <alignment horizontal="center"/>
    </xf>
    <xf numFmtId="0" fontId="30" fillId="28" borderId="10" xfId="0" applyNumberFormat="1" applyFont="1" applyFill="1" applyBorder="1" applyAlignment="1">
      <alignment horizontal="center" vertical="center" wrapText="1"/>
    </xf>
    <xf numFmtId="187" fontId="30" fillId="28" borderId="10" xfId="0" applyNumberFormat="1" applyFont="1" applyFill="1" applyBorder="1" applyAlignment="1">
      <alignment horizontal="center" vertical="center" wrapText="1"/>
    </xf>
    <xf numFmtId="196" fontId="30" fillId="28" borderId="10" xfId="65" applyNumberFormat="1" applyFont="1" applyFill="1" applyBorder="1" applyAlignment="1">
      <alignment horizontal="center" vertical="center" wrapText="1"/>
    </xf>
    <xf numFmtId="49" fontId="30" fillId="28" borderId="10" xfId="0" applyNumberFormat="1" applyFont="1" applyFill="1" applyBorder="1" applyAlignment="1">
      <alignment horizontal="center" wrapText="1"/>
    </xf>
    <xf numFmtId="0" fontId="30" fillId="28" borderId="10" xfId="56" applyFont="1" applyFill="1" applyBorder="1" applyAlignment="1">
      <alignment vertical="top" wrapText="1"/>
      <protection/>
    </xf>
    <xf numFmtId="187" fontId="30" fillId="28" borderId="14" xfId="0" applyNumberFormat="1" applyFont="1" applyFill="1" applyBorder="1" applyAlignment="1">
      <alignment horizontal="center" vertical="center" wrapText="1"/>
    </xf>
    <xf numFmtId="187" fontId="31" fillId="24" borderId="10" xfId="69" applyNumberFormat="1" applyFont="1" applyFill="1" applyBorder="1" applyAlignment="1">
      <alignment horizontal="center" vertical="center" wrapText="1"/>
    </xf>
    <xf numFmtId="187" fontId="47" fillId="24" borderId="10" xfId="69" applyNumberFormat="1" applyFont="1" applyFill="1" applyBorder="1" applyAlignment="1">
      <alignment horizontal="center" vertical="center" wrapText="1"/>
    </xf>
    <xf numFmtId="187" fontId="47" fillId="24" borderId="10" xfId="0" applyNumberFormat="1" applyFont="1" applyFill="1" applyBorder="1" applyAlignment="1">
      <alignment horizontal="center" wrapText="1"/>
    </xf>
    <xf numFmtId="187" fontId="31" fillId="24" borderId="12" xfId="0" applyNumberFormat="1" applyFont="1" applyFill="1" applyBorder="1" applyAlignment="1">
      <alignment horizontal="center" wrapText="1"/>
    </xf>
    <xf numFmtId="187" fontId="10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center"/>
    </xf>
    <xf numFmtId="0" fontId="54" fillId="0" borderId="0" xfId="54" applyFont="1">
      <alignment/>
      <protection/>
    </xf>
    <xf numFmtId="0" fontId="1" fillId="24" borderId="0" xfId="0" applyFont="1" applyFill="1" applyAlignment="1">
      <alignment horizontal="right" vertical="center"/>
    </xf>
    <xf numFmtId="196" fontId="38" fillId="24" borderId="10" xfId="66" applyNumberFormat="1" applyFont="1" applyFill="1" applyBorder="1" applyAlignment="1">
      <alignment horizontal="center" vertical="center" wrapText="1"/>
    </xf>
    <xf numFmtId="0" fontId="37" fillId="24" borderId="10" xfId="57" applyFont="1" applyFill="1" applyBorder="1" applyAlignment="1">
      <alignment horizontal="left" vertical="center" wrapText="1"/>
      <protection/>
    </xf>
    <xf numFmtId="196" fontId="47" fillId="24" borderId="10" xfId="66" applyNumberFormat="1" applyFont="1" applyFill="1" applyBorder="1" applyAlignment="1">
      <alignment horizontal="center" vertical="center" wrapText="1"/>
    </xf>
    <xf numFmtId="196" fontId="31" fillId="24" borderId="10" xfId="66" applyNumberFormat="1" applyFont="1" applyFill="1" applyBorder="1" applyAlignment="1">
      <alignment horizontal="center" vertical="center" wrapText="1"/>
    </xf>
    <xf numFmtId="0" fontId="37" fillId="24" borderId="10" xfId="0" applyNumberFormat="1" applyFont="1" applyFill="1" applyBorder="1" applyAlignment="1">
      <alignment horizontal="left" vertical="center" wrapText="1"/>
    </xf>
    <xf numFmtId="4" fontId="47" fillId="24" borderId="10" xfId="71" applyNumberFormat="1" applyFont="1" applyFill="1" applyBorder="1" applyAlignment="1">
      <alignment horizontal="center" vertical="center" wrapText="1"/>
    </xf>
    <xf numFmtId="4" fontId="31" fillId="24" borderId="10" xfId="71" applyNumberFormat="1" applyFont="1" applyFill="1" applyBorder="1" applyAlignment="1">
      <alignment horizontal="center" vertical="center" wrapText="1"/>
    </xf>
    <xf numFmtId="0" fontId="37" fillId="24" borderId="14" xfId="0" applyNumberFormat="1" applyFont="1" applyFill="1" applyBorder="1" applyAlignment="1">
      <alignment horizontal="left" vertical="center" wrapText="1"/>
    </xf>
    <xf numFmtId="196" fontId="47" fillId="24" borderId="10" xfId="66" applyNumberFormat="1" applyFont="1" applyFill="1" applyBorder="1" applyAlignment="1">
      <alignment horizontal="center" wrapText="1"/>
    </xf>
    <xf numFmtId="196" fontId="31" fillId="24" borderId="10" xfId="66" applyNumberFormat="1" applyFont="1" applyFill="1" applyBorder="1" applyAlignment="1">
      <alignment horizontal="center" wrapText="1"/>
    </xf>
    <xf numFmtId="0" fontId="63" fillId="24" borderId="10" xfId="0" applyNumberFormat="1" applyFont="1" applyFill="1" applyBorder="1" applyAlignment="1">
      <alignment horizontal="left" vertical="center" wrapText="1"/>
    </xf>
    <xf numFmtId="9" fontId="8" fillId="0" borderId="10" xfId="65" applyNumberFormat="1" applyFont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187" fontId="33" fillId="0" borderId="10" xfId="0" applyNumberFormat="1" applyFont="1" applyFill="1" applyBorder="1" applyAlignment="1">
      <alignment horizontal="center" wrapText="1"/>
    </xf>
    <xf numFmtId="0" fontId="1" fillId="0" borderId="0" xfId="60" applyFont="1" applyFill="1" applyAlignment="1">
      <alignment horizontal="right"/>
      <protection/>
    </xf>
    <xf numFmtId="0" fontId="2" fillId="0" borderId="0" xfId="60" applyFont="1" applyFill="1" applyAlignment="1">
      <alignment horizontal="center" wrapText="1"/>
      <protection/>
    </xf>
    <xf numFmtId="184" fontId="3" fillId="0" borderId="0" xfId="60" applyNumberFormat="1" applyFont="1" applyFill="1" applyAlignment="1">
      <alignment horizontal="center"/>
      <protection/>
    </xf>
    <xf numFmtId="0" fontId="2" fillId="24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24" borderId="0" xfId="0" applyFont="1" applyFill="1" applyAlignment="1">
      <alignment horizontal="right" vertical="center"/>
    </xf>
    <xf numFmtId="0" fontId="1" fillId="0" borderId="0" xfId="58" applyFont="1" applyAlignment="1">
      <alignment horizontal="right"/>
      <protection/>
    </xf>
    <xf numFmtId="0" fontId="2" fillId="24" borderId="0" xfId="57" applyFont="1" applyFill="1" applyAlignment="1">
      <alignment horizontal="center" vertical="center" wrapText="1"/>
      <protection/>
    </xf>
    <xf numFmtId="0" fontId="31" fillId="24" borderId="0" xfId="0" applyFont="1" applyFill="1" applyBorder="1" applyAlignment="1">
      <alignment horizontal="right" wrapText="1"/>
    </xf>
    <xf numFmtId="0" fontId="38" fillId="24" borderId="10" xfId="57" applyFont="1" applyFill="1" applyBorder="1" applyAlignment="1">
      <alignment horizontal="center" vertical="center" wrapText="1"/>
      <protection/>
    </xf>
    <xf numFmtId="187" fontId="38" fillId="24" borderId="12" xfId="71" applyNumberFormat="1" applyFont="1" applyFill="1" applyBorder="1" applyAlignment="1">
      <alignment horizontal="center" vertical="center" wrapText="1"/>
    </xf>
    <xf numFmtId="187" fontId="38" fillId="24" borderId="13" xfId="71" applyNumberFormat="1" applyFont="1" applyFill="1" applyBorder="1" applyAlignment="1">
      <alignment horizontal="center" vertical="center" wrapText="1"/>
    </xf>
    <xf numFmtId="0" fontId="38" fillId="24" borderId="18" xfId="0" applyFont="1" applyFill="1" applyBorder="1" applyAlignment="1">
      <alignment horizontal="center" wrapText="1"/>
    </xf>
    <xf numFmtId="0" fontId="38" fillId="24" borderId="19" xfId="0" applyFont="1" applyFill="1" applyBorder="1" applyAlignment="1">
      <alignment horizontal="center" wrapText="1"/>
    </xf>
    <xf numFmtId="0" fontId="39" fillId="24" borderId="15" xfId="0" applyNumberFormat="1" applyFont="1" applyFill="1" applyBorder="1" applyAlignment="1">
      <alignment horizontal="center" vertical="center" wrapText="1"/>
    </xf>
    <xf numFmtId="0" fontId="39" fillId="24" borderId="20" xfId="0" applyNumberFormat="1" applyFont="1" applyFill="1" applyBorder="1" applyAlignment="1">
      <alignment horizontal="center" vertical="center" wrapText="1"/>
    </xf>
    <xf numFmtId="0" fontId="38" fillId="24" borderId="14" xfId="57" applyFont="1" applyFill="1" applyBorder="1" applyAlignment="1">
      <alignment horizontal="right" vertical="top" wrapText="1"/>
      <protection/>
    </xf>
    <xf numFmtId="0" fontId="38" fillId="24" borderId="21" xfId="57" applyFont="1" applyFill="1" applyBorder="1" applyAlignment="1">
      <alignment horizontal="right" vertical="top" wrapText="1"/>
      <protection/>
    </xf>
    <xf numFmtId="0" fontId="38" fillId="24" borderId="11" xfId="57" applyFont="1" applyFill="1" applyBorder="1" applyAlignment="1">
      <alignment horizontal="right" vertical="top" wrapText="1"/>
      <protection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22" xfId="57" applyFont="1" applyFill="1" applyBorder="1" applyAlignment="1">
      <alignment horizontal="center" vertical="center" wrapText="1"/>
      <protection/>
    </xf>
    <xf numFmtId="0" fontId="30" fillId="24" borderId="13" xfId="57" applyFont="1" applyFill="1" applyBorder="1" applyAlignment="1">
      <alignment horizontal="center" vertical="center" wrapText="1"/>
      <protection/>
    </xf>
    <xf numFmtId="0" fontId="3" fillId="0" borderId="14" xfId="58" applyFont="1" applyBorder="1" applyAlignment="1">
      <alignment horizontal="center"/>
      <protection/>
    </xf>
    <xf numFmtId="0" fontId="3" fillId="0" borderId="11" xfId="58" applyFont="1" applyBorder="1" applyAlignment="1">
      <alignment horizontal="center"/>
      <protection/>
    </xf>
    <xf numFmtId="0" fontId="2" fillId="0" borderId="14" xfId="58" applyFont="1" applyBorder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 vertical="center" wrapText="1"/>
      <protection/>
    </xf>
    <xf numFmtId="0" fontId="8" fillId="0" borderId="23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wrapText="1"/>
      <protection/>
    </xf>
    <xf numFmtId="0" fontId="2" fillId="0" borderId="0" xfId="58" applyFont="1" applyAlignment="1">
      <alignment horizontal="center"/>
      <protection/>
    </xf>
    <xf numFmtId="0" fontId="1" fillId="0" borderId="14" xfId="58" applyFont="1" applyBorder="1" applyAlignment="1">
      <alignment horizontal="center"/>
      <protection/>
    </xf>
    <xf numFmtId="0" fontId="1" fillId="0" borderId="11" xfId="58" applyFont="1" applyBorder="1" applyAlignment="1">
      <alignment horizontal="center"/>
      <protection/>
    </xf>
    <xf numFmtId="0" fontId="8" fillId="0" borderId="14" xfId="58" applyFont="1" applyBorder="1" applyAlignment="1">
      <alignment horizontal="center"/>
      <protection/>
    </xf>
    <xf numFmtId="0" fontId="8" fillId="0" borderId="11" xfId="58" applyFont="1" applyBorder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2" fillId="0" borderId="0" xfId="58" applyFont="1" applyAlignment="1">
      <alignment horizontal="center" vertical="center" wrapText="1"/>
      <protection/>
    </xf>
    <xf numFmtId="0" fontId="53" fillId="0" borderId="14" xfId="58" applyFont="1" applyBorder="1" applyAlignment="1">
      <alignment horizontal="center"/>
      <protection/>
    </xf>
    <xf numFmtId="0" fontId="53" fillId="0" borderId="11" xfId="58" applyFont="1" applyBorder="1" applyAlignment="1">
      <alignment horizontal="center"/>
      <protection/>
    </xf>
    <xf numFmtId="0" fontId="52" fillId="0" borderId="14" xfId="58" applyFont="1" applyBorder="1" applyAlignment="1">
      <alignment horizontal="center"/>
      <protection/>
    </xf>
    <xf numFmtId="0" fontId="52" fillId="0" borderId="11" xfId="58" applyFont="1" applyBorder="1" applyAlignment="1">
      <alignment horizontal="center"/>
      <protection/>
    </xf>
    <xf numFmtId="0" fontId="31" fillId="0" borderId="0" xfId="53" applyFont="1" applyFill="1" applyAlignment="1">
      <alignment horizontal="right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53" applyFont="1" applyFill="1" applyAlignment="1">
      <alignment horizontal="right"/>
      <protection/>
    </xf>
    <xf numFmtId="0" fontId="2" fillId="0" borderId="21" xfId="58" applyFont="1" applyBorder="1" applyAlignment="1">
      <alignment horizontal="center"/>
      <protection/>
    </xf>
    <xf numFmtId="0" fontId="3" fillId="0" borderId="21" xfId="58" applyFont="1" applyBorder="1" applyAlignment="1">
      <alignment horizontal="center"/>
      <protection/>
    </xf>
    <xf numFmtId="0" fontId="8" fillId="0" borderId="12" xfId="58" applyFont="1" applyBorder="1" applyAlignment="1">
      <alignment horizontal="center" vertical="center" wrapText="1"/>
      <protection/>
    </xf>
    <xf numFmtId="0" fontId="8" fillId="0" borderId="13" xfId="58" applyFont="1" applyBorder="1" applyAlignment="1">
      <alignment horizontal="center" vertical="center" wrapText="1"/>
      <protection/>
    </xf>
    <xf numFmtId="0" fontId="8" fillId="0" borderId="24" xfId="58" applyFont="1" applyBorder="1" applyAlignment="1">
      <alignment horizontal="center" vertical="center" wrapText="1"/>
      <protection/>
    </xf>
    <xf numFmtId="0" fontId="8" fillId="0" borderId="25" xfId="58" applyFont="1" applyBorder="1" applyAlignment="1">
      <alignment horizontal="center" vertical="center" wrapText="1"/>
      <protection/>
    </xf>
    <xf numFmtId="0" fontId="8" fillId="0" borderId="17" xfId="58" applyFont="1" applyBorder="1" applyAlignment="1">
      <alignment horizontal="center" vertical="center" wrapText="1"/>
      <protection/>
    </xf>
    <xf numFmtId="0" fontId="8" fillId="0" borderId="26" xfId="58" applyFont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6" fillId="0" borderId="0" xfId="59" applyFont="1" applyFill="1" applyAlignment="1">
      <alignment horizontal="left"/>
      <protection/>
    </xf>
    <xf numFmtId="0" fontId="57" fillId="0" borderId="0" xfId="59" applyFont="1" applyFill="1" applyBorder="1" applyAlignment="1">
      <alignment horizontal="center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60" fillId="0" borderId="14" xfId="59" applyFont="1" applyFill="1" applyBorder="1" applyAlignment="1">
      <alignment horizontal="center" vertical="center" wrapText="1"/>
      <protection/>
    </xf>
    <xf numFmtId="0" fontId="60" fillId="0" borderId="21" xfId="59" applyFont="1" applyFill="1" applyBorder="1" applyAlignment="1">
      <alignment horizontal="center" vertical="center" wrapText="1"/>
      <protection/>
    </xf>
    <xf numFmtId="0" fontId="60" fillId="0" borderId="11" xfId="59" applyFont="1" applyFill="1" applyBorder="1" applyAlignment="1">
      <alignment horizontal="center" vertical="center" wrapText="1"/>
      <protection/>
    </xf>
    <xf numFmtId="0" fontId="1" fillId="0" borderId="0" xfId="54" applyFont="1" applyFill="1" applyAlignment="1">
      <alignment horizontal="right"/>
      <protection/>
    </xf>
    <xf numFmtId="0" fontId="0" fillId="0" borderId="1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9" fillId="0" borderId="0" xfId="59" applyFont="1" applyFill="1" applyAlignment="1">
      <alignment horizontal="center" vertical="center" wrapText="1"/>
      <protection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4" xfId="59" applyFill="1" applyBorder="1" applyAlignment="1">
      <alignment horizontal="center"/>
      <protection/>
    </xf>
    <xf numFmtId="0" fontId="4" fillId="0" borderId="21" xfId="59" applyFill="1" applyBorder="1" applyAlignment="1">
      <alignment horizontal="center"/>
      <protection/>
    </xf>
    <xf numFmtId="0" fontId="4" fillId="0" borderId="11" xfId="59" applyFill="1" applyBorder="1" applyAlignment="1">
      <alignment horizontal="center"/>
      <protection/>
    </xf>
    <xf numFmtId="0" fontId="42" fillId="0" borderId="0" xfId="54" applyFont="1" applyAlignment="1">
      <alignment horizontal="center" wrapText="1" shrinkToFit="1"/>
      <protection/>
    </xf>
    <xf numFmtId="0" fontId="34" fillId="0" borderId="0" xfId="0" applyFont="1" applyFill="1" applyAlignment="1">
      <alignment horizontal="center"/>
    </xf>
    <xf numFmtId="0" fontId="31" fillId="0" borderId="0" xfId="0" applyFont="1" applyFill="1" applyAlignment="1">
      <alignment horizontal="right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Взаимные Москв 9мес2006" xfId="56"/>
    <cellStyle name="Обычный_Инвестиц.программа на 2005г. для Минфина по новой структк" xfId="57"/>
    <cellStyle name="Обычный_Проект бюджета на 2012,2013,2014гг.кож.Приложения" xfId="58"/>
    <cellStyle name="Обычный_Резервный Фонд Правительства 2011 год" xfId="59"/>
    <cellStyle name="Обычный_республиканский  2005 г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4"/>
  <sheetViews>
    <sheetView tabSelected="1" view="pageBreakPreview" zoomScale="77" zoomScaleSheetLayoutView="77" workbookViewId="0" topLeftCell="A1">
      <selection activeCell="E40" sqref="E40"/>
    </sheetView>
  </sheetViews>
  <sheetFormatPr defaultColWidth="9.140625" defaultRowHeight="12.75"/>
  <cols>
    <col min="1" max="1" width="21.57421875" style="3" customWidth="1"/>
    <col min="2" max="2" width="78.421875" style="36" customWidth="1"/>
    <col min="3" max="3" width="16.7109375" style="184" hidden="1" customWidth="1"/>
    <col min="4" max="4" width="12.00390625" style="3" hidden="1" customWidth="1"/>
    <col min="5" max="5" width="12.57421875" style="3" customWidth="1"/>
    <col min="6" max="6" width="16.28125" style="3" customWidth="1"/>
    <col min="7" max="7" width="15.140625" style="3" customWidth="1"/>
    <col min="8" max="8" width="9.140625" style="3" customWidth="1"/>
    <col min="9" max="9" width="11.7109375" style="3" customWidth="1"/>
    <col min="10" max="16384" width="9.140625" style="3" customWidth="1"/>
  </cols>
  <sheetData>
    <row r="1" spans="2:7" ht="15">
      <c r="B1" s="593" t="s">
        <v>715</v>
      </c>
      <c r="C1" s="593"/>
      <c r="D1" s="593"/>
      <c r="E1" s="593"/>
      <c r="F1" s="593"/>
      <c r="G1" s="593"/>
    </row>
    <row r="2" spans="2:7" ht="15">
      <c r="B2" s="593" t="s">
        <v>707</v>
      </c>
      <c r="C2" s="593"/>
      <c r="D2" s="593"/>
      <c r="E2" s="593"/>
      <c r="F2" s="593"/>
      <c r="G2" s="593"/>
    </row>
    <row r="3" spans="2:7" ht="15">
      <c r="B3" s="593" t="s">
        <v>684</v>
      </c>
      <c r="C3" s="593"/>
      <c r="D3" s="593"/>
      <c r="E3" s="593"/>
      <c r="F3" s="593"/>
      <c r="G3" s="593"/>
    </row>
    <row r="4" spans="2:7" ht="15">
      <c r="B4" s="593" t="s">
        <v>685</v>
      </c>
      <c r="C4" s="593"/>
      <c r="D4" s="593"/>
      <c r="E4" s="593"/>
      <c r="F4" s="593"/>
      <c r="G4" s="593"/>
    </row>
    <row r="5" spans="2:7" ht="15">
      <c r="B5" s="593" t="s">
        <v>709</v>
      </c>
      <c r="C5" s="593"/>
      <c r="D5" s="593"/>
      <c r="E5" s="593"/>
      <c r="F5" s="593"/>
      <c r="G5" s="593"/>
    </row>
    <row r="6" spans="2:7" ht="15">
      <c r="B6" s="593" t="s">
        <v>708</v>
      </c>
      <c r="C6" s="593"/>
      <c r="D6" s="593"/>
      <c r="E6" s="593"/>
      <c r="F6" s="593"/>
      <c r="G6" s="593"/>
    </row>
    <row r="7" spans="2:7" ht="15">
      <c r="B7" s="593" t="s">
        <v>685</v>
      </c>
      <c r="C7" s="593"/>
      <c r="D7" s="593"/>
      <c r="E7" s="593"/>
      <c r="F7" s="593"/>
      <c r="G7" s="593"/>
    </row>
    <row r="8" spans="2:7" ht="15">
      <c r="B8" s="593" t="s">
        <v>763</v>
      </c>
      <c r="C8" s="593"/>
      <c r="D8" s="593"/>
      <c r="E8" s="593"/>
      <c r="F8" s="593"/>
      <c r="G8" s="593"/>
    </row>
    <row r="9" spans="1:5" ht="15">
      <c r="A9" s="445"/>
      <c r="B9" s="445"/>
      <c r="C9" s="445"/>
      <c r="D9" s="445"/>
      <c r="E9" s="445"/>
    </row>
    <row r="10" spans="1:5" ht="15">
      <c r="A10" s="445"/>
      <c r="B10" s="445"/>
      <c r="C10" s="445"/>
      <c r="D10" s="445"/>
      <c r="E10" s="445"/>
    </row>
    <row r="11" spans="1:5" ht="15.75" customHeight="1">
      <c r="A11" s="595"/>
      <c r="B11" s="595"/>
      <c r="C11" s="595"/>
      <c r="D11" s="595"/>
      <c r="E11" s="595"/>
    </row>
    <row r="12" spans="1:6" ht="30.75" customHeight="1">
      <c r="A12" s="594" t="s">
        <v>764</v>
      </c>
      <c r="B12" s="594"/>
      <c r="C12" s="594"/>
      <c r="D12" s="594"/>
      <c r="E12" s="594"/>
      <c r="F12" s="594"/>
    </row>
    <row r="13" spans="1:7" ht="15">
      <c r="A13" s="4"/>
      <c r="B13" s="37"/>
      <c r="C13" s="176"/>
      <c r="E13" s="176"/>
      <c r="G13" s="176" t="s">
        <v>125</v>
      </c>
    </row>
    <row r="14" spans="1:7" s="5" customFormat="1" ht="39" customHeight="1">
      <c r="A14" s="38" t="s">
        <v>126</v>
      </c>
      <c r="B14" s="38" t="s">
        <v>127</v>
      </c>
      <c r="C14" s="80" t="s">
        <v>672</v>
      </c>
      <c r="D14" s="373" t="s">
        <v>671</v>
      </c>
      <c r="E14" s="374" t="s">
        <v>752</v>
      </c>
      <c r="F14" s="373" t="s">
        <v>770</v>
      </c>
      <c r="G14" s="456" t="s">
        <v>705</v>
      </c>
    </row>
    <row r="15" spans="1:7" s="5" customFormat="1" ht="14.25" customHeight="1">
      <c r="A15" s="30" t="s">
        <v>128</v>
      </c>
      <c r="B15" s="39" t="s">
        <v>129</v>
      </c>
      <c r="C15" s="177">
        <f>C16+C18+C20+C24+C26+C27+C28+C31+C33+C36+C38+C39</f>
        <v>31871</v>
      </c>
      <c r="D15" s="177">
        <f>D16+D18+D20+D24+D26+D27+D28+D31+D33+D36+D38+D39</f>
        <v>340</v>
      </c>
      <c r="E15" s="177">
        <f>E16+E18+E20+E24+E26+E27+E28+E31+E33+E36+E38+E39</f>
        <v>32711</v>
      </c>
      <c r="F15" s="177">
        <f>F16+F18+F20+F24+F26+F27+F28+F31+F33+F36+F38+F39</f>
        <v>22870.62</v>
      </c>
      <c r="G15" s="450">
        <f aca="true" t="shared" si="0" ref="G15:G26">F15/E15*100%</f>
        <v>0.6991721439271192</v>
      </c>
    </row>
    <row r="16" spans="1:7" s="5" customFormat="1" ht="15">
      <c r="A16" s="30" t="s">
        <v>130</v>
      </c>
      <c r="B16" s="39" t="s">
        <v>131</v>
      </c>
      <c r="C16" s="177">
        <f>SUM(C17:C17)</f>
        <v>22152</v>
      </c>
      <c r="D16" s="177">
        <f>SUM(D17:D17)</f>
        <v>0</v>
      </c>
      <c r="E16" s="177">
        <f>SUM(E17:E17)</f>
        <v>22152</v>
      </c>
      <c r="F16" s="177">
        <f>SUM(F17:F17)</f>
        <v>15853.13</v>
      </c>
      <c r="G16" s="450">
        <f t="shared" si="0"/>
        <v>0.7156523113037198</v>
      </c>
    </row>
    <row r="17" spans="1:7" s="5" customFormat="1" ht="15">
      <c r="A17" s="31" t="s">
        <v>132</v>
      </c>
      <c r="B17" s="40" t="s">
        <v>133</v>
      </c>
      <c r="C17" s="178">
        <v>22152</v>
      </c>
      <c r="D17" s="178">
        <v>0</v>
      </c>
      <c r="E17" s="178">
        <f>C17+D17</f>
        <v>22152</v>
      </c>
      <c r="F17" s="178">
        <v>15853.13</v>
      </c>
      <c r="G17" s="450">
        <f t="shared" si="0"/>
        <v>0.7156523113037198</v>
      </c>
    </row>
    <row r="18" spans="1:7" s="5" customFormat="1" ht="14.25">
      <c r="A18" s="30" t="s">
        <v>220</v>
      </c>
      <c r="B18" s="39" t="s">
        <v>358</v>
      </c>
      <c r="C18" s="177">
        <f>C19</f>
        <v>4579</v>
      </c>
      <c r="D18" s="177">
        <f>D19</f>
        <v>0</v>
      </c>
      <c r="E18" s="177">
        <f>E19</f>
        <v>4579</v>
      </c>
      <c r="F18" s="177">
        <f>F19</f>
        <v>3651.52</v>
      </c>
      <c r="G18" s="451">
        <f t="shared" si="0"/>
        <v>0.7974492247215549</v>
      </c>
    </row>
    <row r="19" spans="1:7" s="5" customFormat="1" ht="25.5">
      <c r="A19" s="31" t="s">
        <v>639</v>
      </c>
      <c r="B19" s="40" t="s">
        <v>640</v>
      </c>
      <c r="C19" s="178">
        <v>4579</v>
      </c>
      <c r="D19" s="178">
        <v>0</v>
      </c>
      <c r="E19" s="178">
        <f>C19+D19</f>
        <v>4579</v>
      </c>
      <c r="F19" s="178">
        <v>3651.52</v>
      </c>
      <c r="G19" s="450">
        <f t="shared" si="0"/>
        <v>0.7974492247215549</v>
      </c>
    </row>
    <row r="20" spans="1:8" s="5" customFormat="1" ht="14.25">
      <c r="A20" s="30" t="s">
        <v>134</v>
      </c>
      <c r="B20" s="39" t="s">
        <v>135</v>
      </c>
      <c r="C20" s="177">
        <f>SUM(C21+C22+C23)</f>
        <v>1230</v>
      </c>
      <c r="D20" s="177">
        <f>SUM(D21+D22+D23)</f>
        <v>0</v>
      </c>
      <c r="E20" s="177">
        <f>SUM(E21+E22+E23)</f>
        <v>1230</v>
      </c>
      <c r="F20" s="177">
        <f>SUM(F21+F22+F23)</f>
        <v>690.7</v>
      </c>
      <c r="G20" s="451">
        <f t="shared" si="0"/>
        <v>0.5615447154471546</v>
      </c>
      <c r="H20" s="5" t="s">
        <v>191</v>
      </c>
    </row>
    <row r="21" spans="1:7" s="5" customFormat="1" ht="15">
      <c r="A21" s="31" t="s">
        <v>359</v>
      </c>
      <c r="B21" s="40" t="s">
        <v>23</v>
      </c>
      <c r="C21" s="178">
        <v>1024</v>
      </c>
      <c r="D21" s="178">
        <v>0</v>
      </c>
      <c r="E21" s="178">
        <f>C21+D21</f>
        <v>1024</v>
      </c>
      <c r="F21" s="178">
        <v>527.83</v>
      </c>
      <c r="G21" s="450">
        <f t="shared" si="0"/>
        <v>0.515458984375</v>
      </c>
    </row>
    <row r="22" spans="1:7" s="5" customFormat="1" ht="15">
      <c r="A22" s="31" t="s">
        <v>360</v>
      </c>
      <c r="B22" s="40" t="s">
        <v>24</v>
      </c>
      <c r="C22" s="178">
        <v>96</v>
      </c>
      <c r="D22" s="178">
        <v>0</v>
      </c>
      <c r="E22" s="178">
        <f>C22+D22</f>
        <v>96</v>
      </c>
      <c r="F22" s="178">
        <v>86.23</v>
      </c>
      <c r="G22" s="450">
        <f t="shared" si="0"/>
        <v>0.8982291666666667</v>
      </c>
    </row>
    <row r="23" spans="1:7" s="5" customFormat="1" ht="15">
      <c r="A23" s="31" t="s">
        <v>361</v>
      </c>
      <c r="B23" s="40" t="s">
        <v>362</v>
      </c>
      <c r="C23" s="178">
        <v>110</v>
      </c>
      <c r="D23" s="178">
        <v>0</v>
      </c>
      <c r="E23" s="178">
        <f>C23+D23</f>
        <v>110</v>
      </c>
      <c r="F23" s="178">
        <v>76.64</v>
      </c>
      <c r="G23" s="450">
        <f t="shared" si="0"/>
        <v>0.6967272727272728</v>
      </c>
    </row>
    <row r="24" spans="1:7" s="5" customFormat="1" ht="14.25">
      <c r="A24" s="30" t="s">
        <v>136</v>
      </c>
      <c r="B24" s="39" t="s">
        <v>137</v>
      </c>
      <c r="C24" s="177">
        <f>C25</f>
        <v>917</v>
      </c>
      <c r="D24" s="177">
        <f>D25</f>
        <v>0</v>
      </c>
      <c r="E24" s="177">
        <f>E25</f>
        <v>917</v>
      </c>
      <c r="F24" s="177">
        <f>F25</f>
        <v>728.81</v>
      </c>
      <c r="G24" s="451">
        <f>G25</f>
        <v>0.7947764449291166</v>
      </c>
    </row>
    <row r="25" spans="1:7" s="5" customFormat="1" ht="15">
      <c r="A25" s="31" t="s">
        <v>138</v>
      </c>
      <c r="B25" s="40" t="s">
        <v>139</v>
      </c>
      <c r="C25" s="178">
        <v>917</v>
      </c>
      <c r="D25" s="178">
        <v>0</v>
      </c>
      <c r="E25" s="178">
        <f>C25+D25</f>
        <v>917</v>
      </c>
      <c r="F25" s="178">
        <v>728.81</v>
      </c>
      <c r="G25" s="450">
        <f t="shared" si="0"/>
        <v>0.7947764449291166</v>
      </c>
    </row>
    <row r="26" spans="1:7" s="5" customFormat="1" ht="14.25">
      <c r="A26" s="32" t="s">
        <v>64</v>
      </c>
      <c r="B26" s="41" t="s">
        <v>140</v>
      </c>
      <c r="C26" s="179">
        <v>485</v>
      </c>
      <c r="D26" s="179">
        <v>0</v>
      </c>
      <c r="E26" s="179">
        <f>C26+D26</f>
        <v>485</v>
      </c>
      <c r="F26" s="179">
        <v>427.22</v>
      </c>
      <c r="G26" s="452">
        <f t="shared" si="0"/>
        <v>0.8808659793814434</v>
      </c>
    </row>
    <row r="27" spans="1:7" s="5" customFormat="1" ht="25.5" hidden="1">
      <c r="A27" s="30" t="s">
        <v>88</v>
      </c>
      <c r="B27" s="41" t="s">
        <v>89</v>
      </c>
      <c r="C27" s="179">
        <v>0</v>
      </c>
      <c r="D27" s="179">
        <v>0</v>
      </c>
      <c r="E27" s="179">
        <v>0</v>
      </c>
      <c r="F27" s="179">
        <v>0</v>
      </c>
      <c r="G27" s="452">
        <v>0</v>
      </c>
    </row>
    <row r="28" spans="1:7" s="5" customFormat="1" ht="25.5">
      <c r="A28" s="30" t="s">
        <v>90</v>
      </c>
      <c r="B28" s="41" t="s">
        <v>91</v>
      </c>
      <c r="C28" s="179">
        <f>C29+C30</f>
        <v>785</v>
      </c>
      <c r="D28" s="179">
        <f>D29+D30</f>
        <v>340</v>
      </c>
      <c r="E28" s="179">
        <f>E29+E30</f>
        <v>1125</v>
      </c>
      <c r="F28" s="179">
        <f>F29+F30</f>
        <v>360.44</v>
      </c>
      <c r="G28" s="452">
        <f>G29+G30</f>
        <v>0.9842323691130768</v>
      </c>
    </row>
    <row r="29" spans="1:7" s="5" customFormat="1" ht="51">
      <c r="A29" s="31" t="s">
        <v>193</v>
      </c>
      <c r="B29" s="42" t="s">
        <v>651</v>
      </c>
      <c r="C29" s="180">
        <v>550</v>
      </c>
      <c r="D29" s="180">
        <v>340</v>
      </c>
      <c r="E29" s="180">
        <f>C29+D29</f>
        <v>890</v>
      </c>
      <c r="F29" s="180">
        <v>175.48</v>
      </c>
      <c r="G29" s="453">
        <f>F29/E29*100%</f>
        <v>0.1971685393258427</v>
      </c>
    </row>
    <row r="30" spans="1:7" s="5" customFormat="1" ht="38.25">
      <c r="A30" s="31" t="s">
        <v>170</v>
      </c>
      <c r="B30" s="42" t="s">
        <v>194</v>
      </c>
      <c r="C30" s="180">
        <v>235</v>
      </c>
      <c r="D30" s="180">
        <v>0</v>
      </c>
      <c r="E30" s="180">
        <f>C30+D30</f>
        <v>235</v>
      </c>
      <c r="F30" s="180">
        <v>184.96</v>
      </c>
      <c r="G30" s="453">
        <f>F30/E30*100%</f>
        <v>0.7870638297872341</v>
      </c>
    </row>
    <row r="31" spans="1:7" s="5" customFormat="1" ht="14.25">
      <c r="A31" s="30" t="s">
        <v>92</v>
      </c>
      <c r="B31" s="41" t="s">
        <v>93</v>
      </c>
      <c r="C31" s="179">
        <f>SUM(C32)</f>
        <v>508</v>
      </c>
      <c r="D31" s="179">
        <f>SUM(D32)</f>
        <v>0</v>
      </c>
      <c r="E31" s="179">
        <f>SUM(E32)</f>
        <v>508</v>
      </c>
      <c r="F31" s="179">
        <f>SUM(F32)</f>
        <v>318.86</v>
      </c>
      <c r="G31" s="452">
        <f>SUM(G32)</f>
        <v>0.6276771653543307</v>
      </c>
    </row>
    <row r="32" spans="1:7" s="5" customFormat="1" ht="15">
      <c r="A32" s="31" t="s">
        <v>80</v>
      </c>
      <c r="B32" s="42" t="s">
        <v>94</v>
      </c>
      <c r="C32" s="180">
        <v>508</v>
      </c>
      <c r="D32" s="180">
        <v>0</v>
      </c>
      <c r="E32" s="180">
        <f>C32+D32</f>
        <v>508</v>
      </c>
      <c r="F32" s="180">
        <v>318.86</v>
      </c>
      <c r="G32" s="453">
        <f>F32/E32*100%</f>
        <v>0.6276771653543307</v>
      </c>
    </row>
    <row r="33" spans="1:7" s="2" customFormat="1" ht="25.5" hidden="1">
      <c r="A33" s="30" t="s">
        <v>363</v>
      </c>
      <c r="B33" s="41" t="s">
        <v>364</v>
      </c>
      <c r="C33" s="179">
        <f>C34</f>
        <v>0</v>
      </c>
      <c r="D33" s="179">
        <f>D34</f>
        <v>0</v>
      </c>
      <c r="E33" s="179">
        <f>E34</f>
        <v>0</v>
      </c>
      <c r="F33" s="179">
        <f>F34</f>
        <v>0</v>
      </c>
      <c r="G33" s="452">
        <f>G34</f>
        <v>0</v>
      </c>
    </row>
    <row r="34" spans="1:7" s="1" customFormat="1" ht="25.5" hidden="1">
      <c r="A34" s="31" t="s">
        <v>185</v>
      </c>
      <c r="B34" s="42" t="s">
        <v>365</v>
      </c>
      <c r="C34" s="180">
        <v>0</v>
      </c>
      <c r="D34" s="180">
        <v>0</v>
      </c>
      <c r="E34" s="180">
        <v>0</v>
      </c>
      <c r="F34" s="180">
        <v>0</v>
      </c>
      <c r="G34" s="453">
        <v>0</v>
      </c>
    </row>
    <row r="35" spans="1:7" s="6" customFormat="1" ht="15" hidden="1">
      <c r="A35" s="31" t="s">
        <v>186</v>
      </c>
      <c r="B35" s="42" t="s">
        <v>184</v>
      </c>
      <c r="C35" s="180">
        <v>0</v>
      </c>
      <c r="D35" s="180">
        <v>0</v>
      </c>
      <c r="E35" s="180">
        <v>0</v>
      </c>
      <c r="F35" s="180">
        <v>0</v>
      </c>
      <c r="G35" s="453">
        <v>0</v>
      </c>
    </row>
    <row r="36" spans="1:7" s="1" customFormat="1" ht="15">
      <c r="A36" s="30" t="s">
        <v>65</v>
      </c>
      <c r="B36" s="41" t="s">
        <v>66</v>
      </c>
      <c r="C36" s="179">
        <f>C37</f>
        <v>255</v>
      </c>
      <c r="D36" s="179">
        <f>D37</f>
        <v>0</v>
      </c>
      <c r="E36" s="179">
        <f>E37</f>
        <v>255</v>
      </c>
      <c r="F36" s="179">
        <f>F37</f>
        <v>70.93</v>
      </c>
      <c r="G36" s="452">
        <f>G37</f>
        <v>0.27815686274509804</v>
      </c>
    </row>
    <row r="37" spans="1:10" s="1" customFormat="1" ht="25.5">
      <c r="A37" s="31" t="s">
        <v>195</v>
      </c>
      <c r="B37" s="42" t="s">
        <v>652</v>
      </c>
      <c r="C37" s="180">
        <v>255</v>
      </c>
      <c r="D37" s="180">
        <v>0</v>
      </c>
      <c r="E37" s="180">
        <f>C37+D37</f>
        <v>255</v>
      </c>
      <c r="F37" s="180">
        <v>70.93</v>
      </c>
      <c r="G37" s="453">
        <f>F37/E37*100%</f>
        <v>0.27815686274509804</v>
      </c>
      <c r="J37" s="1" t="s">
        <v>191</v>
      </c>
    </row>
    <row r="38" spans="1:7" s="6" customFormat="1" ht="15">
      <c r="A38" s="30" t="s">
        <v>67</v>
      </c>
      <c r="B38" s="41" t="s">
        <v>68</v>
      </c>
      <c r="C38" s="179">
        <v>960</v>
      </c>
      <c r="D38" s="179">
        <v>0</v>
      </c>
      <c r="E38" s="179">
        <f>C38+D38</f>
        <v>960</v>
      </c>
      <c r="F38" s="179">
        <v>212.96</v>
      </c>
      <c r="G38" s="452">
        <f>F38/E38*100%</f>
        <v>0.22183333333333335</v>
      </c>
    </row>
    <row r="39" spans="1:7" s="7" customFormat="1" ht="21.75" customHeight="1">
      <c r="A39" s="30" t="s">
        <v>366</v>
      </c>
      <c r="B39" s="41" t="s">
        <v>367</v>
      </c>
      <c r="C39" s="179">
        <f>C40</f>
        <v>0</v>
      </c>
      <c r="D39" s="179">
        <f>D40</f>
        <v>0</v>
      </c>
      <c r="E39" s="179">
        <f>E40</f>
        <v>500</v>
      </c>
      <c r="F39" s="179">
        <f>F40</f>
        <v>556.05</v>
      </c>
      <c r="G39" s="452">
        <f>G40</f>
        <v>0</v>
      </c>
    </row>
    <row r="40" spans="1:7" s="1" customFormat="1" ht="17.25" customHeight="1">
      <c r="A40" s="31" t="s">
        <v>368</v>
      </c>
      <c r="B40" s="42" t="s">
        <v>369</v>
      </c>
      <c r="C40" s="180">
        <v>0</v>
      </c>
      <c r="D40" s="180">
        <v>0</v>
      </c>
      <c r="E40" s="180">
        <v>500</v>
      </c>
      <c r="F40" s="180">
        <v>556.05</v>
      </c>
      <c r="G40" s="453">
        <v>0</v>
      </c>
    </row>
    <row r="41" spans="1:9" s="1" customFormat="1" ht="15">
      <c r="A41" s="30" t="s">
        <v>69</v>
      </c>
      <c r="B41" s="43" t="s">
        <v>70</v>
      </c>
      <c r="C41" s="181">
        <f>SUM(C42+C81)</f>
        <v>437193.19999999995</v>
      </c>
      <c r="D41" s="181">
        <f>SUM(D42+D81)</f>
        <v>1613</v>
      </c>
      <c r="E41" s="181">
        <f>SUM(E42+E81)</f>
        <v>456122.84699999995</v>
      </c>
      <c r="F41" s="181">
        <f>SUM(F42+F81)</f>
        <v>348351.777</v>
      </c>
      <c r="G41" s="454">
        <f>F41/E41*100%</f>
        <v>0.7637235873869743</v>
      </c>
      <c r="H41" s="1">
        <v>438906.2</v>
      </c>
      <c r="I41" s="1">
        <v>247533.4</v>
      </c>
    </row>
    <row r="42" spans="1:9" s="1" customFormat="1" ht="25.5">
      <c r="A42" s="31" t="s">
        <v>71</v>
      </c>
      <c r="B42" s="33" t="s">
        <v>72</v>
      </c>
      <c r="C42" s="170">
        <f>SUM(C43+C46+C54+C75)</f>
        <v>437193.19999999995</v>
      </c>
      <c r="D42" s="170">
        <f>SUM(D43+D46+D54+D75)</f>
        <v>1613</v>
      </c>
      <c r="E42" s="170">
        <f>SUM(E43+E46+E54+E75)</f>
        <v>456122.84699999995</v>
      </c>
      <c r="F42" s="170">
        <f>SUM(F43+F46+F54+F75)</f>
        <v>348351.777</v>
      </c>
      <c r="G42" s="446">
        <f>F42/E42*100%</f>
        <v>0.7637235873869743</v>
      </c>
      <c r="H42" s="540">
        <f>E41-H41</f>
        <v>17216.64699999994</v>
      </c>
      <c r="I42" s="540">
        <f>F41-I41</f>
        <v>100818.37700000001</v>
      </c>
    </row>
    <row r="43" spans="1:7" s="1" customFormat="1" ht="15">
      <c r="A43" s="138" t="s">
        <v>559</v>
      </c>
      <c r="B43" s="139" t="s">
        <v>641</v>
      </c>
      <c r="C43" s="182">
        <f>SUM(C44:C45)</f>
        <v>124796.40000000001</v>
      </c>
      <c r="D43" s="182">
        <f>SUM(D44:D45)</f>
        <v>0</v>
      </c>
      <c r="E43" s="182">
        <f>SUM(E44:E45)</f>
        <v>124796.40000000001</v>
      </c>
      <c r="F43" s="182">
        <f>SUM(F44:F45)</f>
        <v>100172.2</v>
      </c>
      <c r="G43" s="454">
        <f>F43/E43*100%</f>
        <v>0.802685013349744</v>
      </c>
    </row>
    <row r="44" spans="1:7" s="6" customFormat="1" ht="15">
      <c r="A44" s="31" t="s">
        <v>560</v>
      </c>
      <c r="B44" s="33" t="s">
        <v>642</v>
      </c>
      <c r="C44" s="170">
        <v>113878.8</v>
      </c>
      <c r="D44" s="170">
        <v>0</v>
      </c>
      <c r="E44" s="170">
        <f>C44+D44</f>
        <v>113878.8</v>
      </c>
      <c r="F44" s="575">
        <v>93781.4</v>
      </c>
      <c r="G44" s="446">
        <f>F44/E44*100%</f>
        <v>0.823519390790911</v>
      </c>
    </row>
    <row r="45" spans="1:7" s="1" customFormat="1" ht="25.5">
      <c r="A45" s="31" t="s">
        <v>561</v>
      </c>
      <c r="B45" s="33" t="s">
        <v>643</v>
      </c>
      <c r="C45" s="170">
        <v>10917.6</v>
      </c>
      <c r="D45" s="170">
        <v>0</v>
      </c>
      <c r="E45" s="170">
        <f>C45+D45</f>
        <v>10917.6</v>
      </c>
      <c r="F45" s="575">
        <v>6390.8</v>
      </c>
      <c r="G45" s="446">
        <f>F45/E45*100%</f>
        <v>0.5853667472704623</v>
      </c>
    </row>
    <row r="46" spans="1:7" s="1" customFormat="1" ht="27">
      <c r="A46" s="138" t="s">
        <v>562</v>
      </c>
      <c r="B46" s="139" t="s">
        <v>644</v>
      </c>
      <c r="C46" s="182">
        <f>SUM(C47)</f>
        <v>22680.1</v>
      </c>
      <c r="D46" s="182">
        <f>SUM(D47)</f>
        <v>1579</v>
      </c>
      <c r="E46" s="182">
        <f>SUM(E47)</f>
        <v>39065.846999999994</v>
      </c>
      <c r="F46" s="182">
        <f>SUM(F47)</f>
        <v>33209.693</v>
      </c>
      <c r="G46" s="455">
        <f>SUM(G47)</f>
        <v>4.3435809970804184</v>
      </c>
    </row>
    <row r="47" spans="1:7" s="1" customFormat="1" ht="15">
      <c r="A47" s="31" t="s">
        <v>563</v>
      </c>
      <c r="B47" s="33" t="s">
        <v>187</v>
      </c>
      <c r="C47" s="170">
        <f>C48+C49+C50+C51+C52</f>
        <v>22680.1</v>
      </c>
      <c r="D47" s="170">
        <f>D48+D49+D50+D51+D52+D53</f>
        <v>1579</v>
      </c>
      <c r="E47" s="170">
        <f>E48+E49+E50+E51+E52+E53</f>
        <v>39065.846999999994</v>
      </c>
      <c r="F47" s="170">
        <f>F48+F49+F50+F51+F52+F53</f>
        <v>33209.693</v>
      </c>
      <c r="G47" s="446">
        <f>G48+G49+G50+G51+G52+G53</f>
        <v>4.3435809970804184</v>
      </c>
    </row>
    <row r="48" spans="1:7" s="1" customFormat="1" ht="26.25">
      <c r="A48" s="31"/>
      <c r="B48" s="10" t="s">
        <v>375</v>
      </c>
      <c r="C48" s="170">
        <v>3270</v>
      </c>
      <c r="D48" s="170">
        <v>0</v>
      </c>
      <c r="E48" s="170">
        <f aca="true" t="shared" si="1" ref="E48:E53">C48+D48</f>
        <v>3270</v>
      </c>
      <c r="F48" s="575">
        <v>3270</v>
      </c>
      <c r="G48" s="446">
        <f aca="true" t="shared" si="2" ref="G48:G55">F48/E48*100%</f>
        <v>1</v>
      </c>
    </row>
    <row r="49" spans="1:7" s="1" customFormat="1" ht="51">
      <c r="A49" s="31"/>
      <c r="B49" s="33" t="s">
        <v>374</v>
      </c>
      <c r="C49" s="170">
        <v>12791.4</v>
      </c>
      <c r="D49" s="170">
        <v>0</v>
      </c>
      <c r="E49" s="170">
        <f t="shared" si="1"/>
        <v>12791.4</v>
      </c>
      <c r="F49" s="575">
        <v>7555.5</v>
      </c>
      <c r="G49" s="446">
        <f t="shared" si="2"/>
        <v>0.5906702941038511</v>
      </c>
    </row>
    <row r="50" spans="1:8" s="1" customFormat="1" ht="19.5" customHeight="1">
      <c r="A50" s="31"/>
      <c r="B50" s="33" t="s">
        <v>163</v>
      </c>
      <c r="C50" s="170">
        <v>230.1</v>
      </c>
      <c r="D50" s="170">
        <v>0</v>
      </c>
      <c r="E50" s="170">
        <f t="shared" si="1"/>
        <v>230.1</v>
      </c>
      <c r="F50" s="170">
        <v>0</v>
      </c>
      <c r="G50" s="446">
        <f t="shared" si="2"/>
        <v>0</v>
      </c>
      <c r="H50" s="1" t="s">
        <v>191</v>
      </c>
    </row>
    <row r="51" spans="1:7" s="1" customFormat="1" ht="15">
      <c r="A51" s="31"/>
      <c r="B51" s="33" t="s">
        <v>376</v>
      </c>
      <c r="C51" s="170">
        <v>1388.6</v>
      </c>
      <c r="D51" s="170">
        <v>0</v>
      </c>
      <c r="E51" s="170">
        <f t="shared" si="1"/>
        <v>1388.6</v>
      </c>
      <c r="F51" s="575">
        <v>1388.6</v>
      </c>
      <c r="G51" s="446">
        <f t="shared" si="2"/>
        <v>1</v>
      </c>
    </row>
    <row r="52" spans="1:7" s="1" customFormat="1" ht="25.5">
      <c r="A52" s="31"/>
      <c r="B52" s="33" t="s">
        <v>168</v>
      </c>
      <c r="C52" s="170">
        <v>5000</v>
      </c>
      <c r="D52" s="170">
        <v>0</v>
      </c>
      <c r="E52" s="170">
        <v>19806.747</v>
      </c>
      <c r="F52" s="170">
        <v>19806.747</v>
      </c>
      <c r="G52" s="446">
        <f t="shared" si="2"/>
        <v>1</v>
      </c>
    </row>
    <row r="53" spans="1:7" s="1" customFormat="1" ht="25.5">
      <c r="A53" s="31"/>
      <c r="B53" s="33" t="s">
        <v>670</v>
      </c>
      <c r="C53" s="170">
        <v>0</v>
      </c>
      <c r="D53" s="170">
        <v>1579</v>
      </c>
      <c r="E53" s="170">
        <f t="shared" si="1"/>
        <v>1579</v>
      </c>
      <c r="F53" s="170">
        <v>1188.846</v>
      </c>
      <c r="G53" s="446">
        <f t="shared" si="2"/>
        <v>0.7529107029765675</v>
      </c>
    </row>
    <row r="54" spans="1:9" s="1" customFormat="1" ht="15">
      <c r="A54" s="138" t="s">
        <v>564</v>
      </c>
      <c r="B54" s="139" t="s">
        <v>645</v>
      </c>
      <c r="C54" s="182">
        <f>SUM(C56+C57+C58+C71+C72+C73+C74)</f>
        <v>288541.19999999995</v>
      </c>
      <c r="D54" s="182">
        <f>SUM(D56+D57+D58+D71+D72+D73+D74)</f>
        <v>0</v>
      </c>
      <c r="E54" s="182">
        <f>SUM(E56+E57+E58+E71+E72+E73+E74)</f>
        <v>290951.1</v>
      </c>
      <c r="F54" s="182">
        <f>SUM(F56+F57+F58+F71+F72+F73+F74)</f>
        <v>214520.88400000002</v>
      </c>
      <c r="G54" s="541">
        <f t="shared" si="2"/>
        <v>0.7373090667125851</v>
      </c>
      <c r="I54" s="540">
        <v>170752.3</v>
      </c>
    </row>
    <row r="55" spans="1:7" s="7" customFormat="1" ht="26.25" hidden="1">
      <c r="A55" s="29" t="s">
        <v>566</v>
      </c>
      <c r="B55" s="104" t="s">
        <v>382</v>
      </c>
      <c r="C55" s="183">
        <v>0</v>
      </c>
      <c r="D55" s="183">
        <v>0</v>
      </c>
      <c r="E55" s="531">
        <v>0</v>
      </c>
      <c r="F55" s="531">
        <v>0</v>
      </c>
      <c r="G55" s="537" t="e">
        <f t="shared" si="2"/>
        <v>#DIV/0!</v>
      </c>
    </row>
    <row r="56" spans="1:9" s="7" customFormat="1" ht="29.25" customHeight="1">
      <c r="A56" s="31" t="s">
        <v>567</v>
      </c>
      <c r="B56" s="99" t="s">
        <v>648</v>
      </c>
      <c r="C56" s="183">
        <v>34</v>
      </c>
      <c r="D56" s="183">
        <v>0</v>
      </c>
      <c r="E56" s="536">
        <f>C56+D56</f>
        <v>34</v>
      </c>
      <c r="F56" s="576">
        <v>24.732</v>
      </c>
      <c r="G56" s="537">
        <f>F56/E56*100%</f>
        <v>0.7274117647058823</v>
      </c>
      <c r="H56" s="539"/>
      <c r="I56" s="539">
        <f>F54-I54</f>
        <v>43768.58400000003</v>
      </c>
    </row>
    <row r="57" spans="1:7" s="1" customFormat="1" ht="25.5">
      <c r="A57" s="31" t="s">
        <v>569</v>
      </c>
      <c r="B57" s="101" t="s">
        <v>189</v>
      </c>
      <c r="C57" s="170">
        <v>8526.5</v>
      </c>
      <c r="D57" s="170">
        <v>0</v>
      </c>
      <c r="E57" s="170">
        <f>C57+D57</f>
        <v>8526.5</v>
      </c>
      <c r="F57" s="575">
        <v>7721.8</v>
      </c>
      <c r="G57" s="447">
        <f>F57/E57*100%</f>
        <v>0.9056236439336187</v>
      </c>
    </row>
    <row r="58" spans="1:7" s="1" customFormat="1" ht="25.5">
      <c r="A58" s="31" t="s">
        <v>570</v>
      </c>
      <c r="B58" s="34" t="s">
        <v>190</v>
      </c>
      <c r="C58" s="127">
        <f>C59+C60+C61+C62+C63+C64+C65+C66+C67+C68+C69</f>
        <v>239643.69999999998</v>
      </c>
      <c r="D58" s="127">
        <f>D59+D60+D61+D62+D63+D64+D65+D66+D67+D68+D69</f>
        <v>0</v>
      </c>
      <c r="E58" s="127">
        <f>E59+E60+E61+E62+E63+E64+E65+E66+E67+E68+E69</f>
        <v>239643.69999999998</v>
      </c>
      <c r="F58" s="574">
        <f>F59+F60+F61+F62+F63+F64+F65+F66+F67+F68+F69</f>
        <v>175144.36400000003</v>
      </c>
      <c r="G58" s="446">
        <f aca="true" t="shared" si="3" ref="G58:G74">F58/E58*100%</f>
        <v>0.7308531958069419</v>
      </c>
    </row>
    <row r="59" spans="1:9" s="1" customFormat="1" ht="51">
      <c r="A59" s="31"/>
      <c r="B59" s="34" t="s">
        <v>85</v>
      </c>
      <c r="C59" s="170">
        <v>216184</v>
      </c>
      <c r="D59" s="170">
        <v>0</v>
      </c>
      <c r="E59" s="170">
        <f>C59+D59</f>
        <v>216184</v>
      </c>
      <c r="F59" s="575">
        <v>160117.837</v>
      </c>
      <c r="G59" s="446">
        <f t="shared" si="3"/>
        <v>0.7406553537727121</v>
      </c>
      <c r="I59" s="540"/>
    </row>
    <row r="60" spans="1:9" s="1" customFormat="1" ht="51">
      <c r="A60" s="31"/>
      <c r="B60" s="34" t="s">
        <v>646</v>
      </c>
      <c r="C60" s="170">
        <v>6215.4</v>
      </c>
      <c r="D60" s="170">
        <v>0</v>
      </c>
      <c r="E60" s="170">
        <f aca="true" t="shared" si="4" ref="E60:E74">C60+D60</f>
        <v>6215.4</v>
      </c>
      <c r="F60" s="575">
        <v>4662</v>
      </c>
      <c r="G60" s="446">
        <f t="shared" si="3"/>
        <v>0.7500724008108891</v>
      </c>
      <c r="I60" s="540"/>
    </row>
    <row r="61" spans="1:7" s="1" customFormat="1" ht="26.25">
      <c r="A61" s="48"/>
      <c r="B61" s="10" t="s">
        <v>167</v>
      </c>
      <c r="C61" s="170">
        <v>7</v>
      </c>
      <c r="D61" s="170">
        <v>0</v>
      </c>
      <c r="E61" s="170">
        <f t="shared" si="4"/>
        <v>7</v>
      </c>
      <c r="F61" s="170">
        <v>0</v>
      </c>
      <c r="G61" s="446">
        <f t="shared" si="3"/>
        <v>0</v>
      </c>
    </row>
    <row r="62" spans="1:7" s="1" customFormat="1" ht="25.5">
      <c r="A62" s="31"/>
      <c r="B62" s="34" t="s">
        <v>165</v>
      </c>
      <c r="C62" s="170">
        <v>228.9</v>
      </c>
      <c r="D62" s="170">
        <v>0</v>
      </c>
      <c r="E62" s="170">
        <f t="shared" si="4"/>
        <v>228.9</v>
      </c>
      <c r="F62" s="575">
        <v>166.738</v>
      </c>
      <c r="G62" s="446">
        <f t="shared" si="3"/>
        <v>0.7284316295325469</v>
      </c>
    </row>
    <row r="63" spans="1:7" s="6" customFormat="1" ht="25.5">
      <c r="A63" s="31"/>
      <c r="B63" s="99" t="s">
        <v>326</v>
      </c>
      <c r="C63" s="170">
        <v>4991.7</v>
      </c>
      <c r="D63" s="170">
        <v>0</v>
      </c>
      <c r="E63" s="170">
        <f t="shared" si="4"/>
        <v>4991.7</v>
      </c>
      <c r="F63" s="575">
        <v>3722.382</v>
      </c>
      <c r="G63" s="446">
        <f t="shared" si="3"/>
        <v>0.7457142857142858</v>
      </c>
    </row>
    <row r="64" spans="1:7" s="1" customFormat="1" ht="25.5">
      <c r="A64" s="31"/>
      <c r="B64" s="34" t="s">
        <v>20</v>
      </c>
      <c r="C64" s="170">
        <v>9011.8</v>
      </c>
      <c r="D64" s="170">
        <v>0</v>
      </c>
      <c r="E64" s="170">
        <f t="shared" si="4"/>
        <v>9011.8</v>
      </c>
      <c r="F64" s="575">
        <v>5480.788</v>
      </c>
      <c r="G64" s="446">
        <f t="shared" si="3"/>
        <v>0.6081790541290308</v>
      </c>
    </row>
    <row r="65" spans="1:7" s="1" customFormat="1" ht="38.25">
      <c r="A65" s="31"/>
      <c r="B65" s="101" t="s">
        <v>21</v>
      </c>
      <c r="C65" s="170">
        <v>542</v>
      </c>
      <c r="D65" s="170">
        <v>0</v>
      </c>
      <c r="E65" s="170">
        <f t="shared" si="4"/>
        <v>542</v>
      </c>
      <c r="F65" s="575">
        <v>447</v>
      </c>
      <c r="G65" s="446">
        <f t="shared" si="3"/>
        <v>0.8247232472324724</v>
      </c>
    </row>
    <row r="66" spans="1:7" s="4" customFormat="1" ht="25.5">
      <c r="A66" s="31"/>
      <c r="B66" s="34" t="s">
        <v>378</v>
      </c>
      <c r="C66" s="170">
        <v>407</v>
      </c>
      <c r="D66" s="170">
        <v>0</v>
      </c>
      <c r="E66" s="170">
        <f t="shared" si="4"/>
        <v>407</v>
      </c>
      <c r="F66" s="575">
        <v>253.719</v>
      </c>
      <c r="G66" s="446">
        <f t="shared" si="3"/>
        <v>0.6233882063882064</v>
      </c>
    </row>
    <row r="67" spans="1:7" ht="25.5">
      <c r="A67" s="31"/>
      <c r="B67" s="34" t="s">
        <v>379</v>
      </c>
      <c r="C67" s="170">
        <v>372</v>
      </c>
      <c r="D67" s="170">
        <v>0</v>
      </c>
      <c r="E67" s="170">
        <f t="shared" si="4"/>
        <v>372</v>
      </c>
      <c r="F67" s="575">
        <v>293.9</v>
      </c>
      <c r="G67" s="446">
        <f t="shared" si="3"/>
        <v>0.7900537634408602</v>
      </c>
    </row>
    <row r="68" spans="1:7" ht="25.5">
      <c r="A68" s="31"/>
      <c r="B68" s="34" t="s">
        <v>380</v>
      </c>
      <c r="C68" s="170">
        <v>1409.9</v>
      </c>
      <c r="D68" s="170">
        <v>0</v>
      </c>
      <c r="E68" s="170">
        <f t="shared" si="4"/>
        <v>1409.9</v>
      </c>
      <c r="F68" s="170">
        <v>0</v>
      </c>
      <c r="G68" s="446">
        <f t="shared" si="3"/>
        <v>0</v>
      </c>
    </row>
    <row r="69" spans="1:7" ht="26.25">
      <c r="A69" s="31"/>
      <c r="B69" s="103" t="s">
        <v>344</v>
      </c>
      <c r="C69" s="170">
        <v>274</v>
      </c>
      <c r="D69" s="170">
        <v>0</v>
      </c>
      <c r="E69" s="170">
        <f t="shared" si="4"/>
        <v>274</v>
      </c>
      <c r="F69" s="170">
        <v>0</v>
      </c>
      <c r="G69" s="446">
        <f t="shared" si="3"/>
        <v>0</v>
      </c>
    </row>
    <row r="70" spans="1:7" ht="26.25" hidden="1">
      <c r="A70" s="128"/>
      <c r="B70" s="103" t="s">
        <v>381</v>
      </c>
      <c r="C70" s="170">
        <v>0</v>
      </c>
      <c r="D70" s="170">
        <v>0</v>
      </c>
      <c r="E70" s="530">
        <f t="shared" si="4"/>
        <v>0</v>
      </c>
      <c r="F70" s="530">
        <v>0</v>
      </c>
      <c r="G70" s="446" t="e">
        <f t="shared" si="3"/>
        <v>#DIV/0!</v>
      </c>
    </row>
    <row r="71" spans="1:7" ht="51">
      <c r="A71" s="31" t="s">
        <v>571</v>
      </c>
      <c r="B71" s="101" t="s">
        <v>647</v>
      </c>
      <c r="C71" s="170">
        <v>2813.8</v>
      </c>
      <c r="D71" s="170">
        <v>0</v>
      </c>
      <c r="E71" s="170">
        <f>C71+D71</f>
        <v>2813.8</v>
      </c>
      <c r="F71" s="575">
        <v>2066.8</v>
      </c>
      <c r="G71" s="446">
        <f t="shared" si="3"/>
        <v>0.734522709503163</v>
      </c>
    </row>
    <row r="72" spans="1:7" ht="30.75" customHeight="1">
      <c r="A72" s="31" t="s">
        <v>568</v>
      </c>
      <c r="B72" s="100" t="s">
        <v>649</v>
      </c>
      <c r="C72" s="170">
        <v>731</v>
      </c>
      <c r="D72" s="170">
        <v>0</v>
      </c>
      <c r="E72" s="170">
        <f t="shared" si="4"/>
        <v>731</v>
      </c>
      <c r="F72" s="575">
        <v>546</v>
      </c>
      <c r="G72" s="446">
        <f t="shared" si="3"/>
        <v>0.746922024623803</v>
      </c>
    </row>
    <row r="73" spans="1:7" ht="24.75" customHeight="1">
      <c r="A73" s="31" t="s">
        <v>565</v>
      </c>
      <c r="B73" s="33" t="s">
        <v>188</v>
      </c>
      <c r="C73" s="170">
        <v>4839</v>
      </c>
      <c r="D73" s="170">
        <v>0</v>
      </c>
      <c r="E73" s="170">
        <v>7248.9</v>
      </c>
      <c r="F73" s="575">
        <v>5063.4</v>
      </c>
      <c r="G73" s="446">
        <f t="shared" si="3"/>
        <v>0.6985059802176882</v>
      </c>
    </row>
    <row r="74" spans="1:7" ht="51.75">
      <c r="A74" s="31" t="s">
        <v>572</v>
      </c>
      <c r="B74" s="81" t="s">
        <v>650</v>
      </c>
      <c r="C74" s="170">
        <v>31953.2</v>
      </c>
      <c r="D74" s="170">
        <v>0</v>
      </c>
      <c r="E74" s="170">
        <f t="shared" si="4"/>
        <v>31953.2</v>
      </c>
      <c r="F74" s="575">
        <v>23953.788</v>
      </c>
      <c r="G74" s="446">
        <f t="shared" si="3"/>
        <v>0.749652241403052</v>
      </c>
    </row>
    <row r="75" spans="1:7" ht="15">
      <c r="A75" s="138" t="s">
        <v>573</v>
      </c>
      <c r="B75" s="140" t="s">
        <v>81</v>
      </c>
      <c r="C75" s="182">
        <f>C78+C79+C77+C76</f>
        <v>1175.5</v>
      </c>
      <c r="D75" s="182">
        <f>D78+D79+D77+D76</f>
        <v>34</v>
      </c>
      <c r="E75" s="182">
        <f>E78+E79+E77+E76+E80</f>
        <v>1309.5</v>
      </c>
      <c r="F75" s="182">
        <f>F78+F79+F77+F76+F80</f>
        <v>449</v>
      </c>
      <c r="G75" s="455">
        <f aca="true" t="shared" si="5" ref="G75:G81">F75/E75*100%</f>
        <v>0.3428789614356625</v>
      </c>
    </row>
    <row r="76" spans="1:7" ht="38.25">
      <c r="A76" s="31" t="s">
        <v>574</v>
      </c>
      <c r="B76" s="34" t="s">
        <v>173</v>
      </c>
      <c r="C76" s="127">
        <v>1175.5</v>
      </c>
      <c r="D76" s="127">
        <v>0</v>
      </c>
      <c r="E76" s="127">
        <f>C76+D76</f>
        <v>1175.5</v>
      </c>
      <c r="F76" s="574">
        <v>315</v>
      </c>
      <c r="G76" s="448">
        <f>F76/E76*100%</f>
        <v>0.2679710761378137</v>
      </c>
    </row>
    <row r="77" spans="1:7" ht="51" hidden="1">
      <c r="A77" s="31" t="s">
        <v>371</v>
      </c>
      <c r="B77" s="34" t="s">
        <v>372</v>
      </c>
      <c r="C77" s="170"/>
      <c r="D77" s="170"/>
      <c r="E77" s="127">
        <f>C77+D77</f>
        <v>0</v>
      </c>
      <c r="F77" s="575"/>
      <c r="G77" s="448" t="e">
        <f t="shared" si="5"/>
        <v>#DIV/0!</v>
      </c>
    </row>
    <row r="78" spans="1:7" ht="39">
      <c r="A78" s="31" t="s">
        <v>754</v>
      </c>
      <c r="B78" s="10" t="s">
        <v>370</v>
      </c>
      <c r="C78" s="183">
        <v>0</v>
      </c>
      <c r="D78" s="183">
        <v>28</v>
      </c>
      <c r="E78" s="127">
        <f>C78+D78</f>
        <v>28</v>
      </c>
      <c r="F78" s="575">
        <v>28</v>
      </c>
      <c r="G78" s="448">
        <f t="shared" si="5"/>
        <v>1</v>
      </c>
    </row>
    <row r="79" spans="1:7" ht="38.25">
      <c r="A79" s="31" t="s">
        <v>754</v>
      </c>
      <c r="B79" s="34" t="s">
        <v>383</v>
      </c>
      <c r="C79" s="170">
        <v>0</v>
      </c>
      <c r="D79" s="170">
        <v>6</v>
      </c>
      <c r="E79" s="127">
        <f>C79+D79</f>
        <v>6</v>
      </c>
      <c r="F79" s="575">
        <v>6</v>
      </c>
      <c r="G79" s="448">
        <f t="shared" si="5"/>
        <v>1</v>
      </c>
    </row>
    <row r="80" spans="1:7" ht="15">
      <c r="A80" s="31" t="s">
        <v>754</v>
      </c>
      <c r="B80" s="34" t="s">
        <v>755</v>
      </c>
      <c r="C80" s="170"/>
      <c r="D80" s="170"/>
      <c r="E80" s="127">
        <v>100</v>
      </c>
      <c r="F80" s="575">
        <v>100</v>
      </c>
      <c r="G80" s="448">
        <f t="shared" si="5"/>
        <v>1</v>
      </c>
    </row>
    <row r="81" spans="1:7" ht="25.5">
      <c r="A81" s="31" t="s">
        <v>192</v>
      </c>
      <c r="B81" s="34" t="s">
        <v>373</v>
      </c>
      <c r="C81" s="170">
        <v>0</v>
      </c>
      <c r="D81" s="170">
        <v>0</v>
      </c>
      <c r="E81" s="127">
        <f>C81+D81</f>
        <v>0</v>
      </c>
      <c r="F81" s="170">
        <v>0</v>
      </c>
      <c r="G81" s="448" t="e">
        <f t="shared" si="5"/>
        <v>#DIV/0!</v>
      </c>
    </row>
    <row r="82" spans="1:7" ht="15">
      <c r="A82" s="35"/>
      <c r="B82" s="44" t="s">
        <v>82</v>
      </c>
      <c r="C82" s="181">
        <f>C41+C15</f>
        <v>469064.19999999995</v>
      </c>
      <c r="D82" s="181">
        <f>D41+D15</f>
        <v>1953</v>
      </c>
      <c r="E82" s="181">
        <f>E41+E15</f>
        <v>488833.84699999995</v>
      </c>
      <c r="F82" s="181">
        <f>F41+F15</f>
        <v>371222.397</v>
      </c>
      <c r="G82" s="454">
        <f>G41+G15</f>
        <v>1.4628957313140936</v>
      </c>
    </row>
    <row r="83" spans="2:6" ht="15">
      <c r="B83" s="45"/>
      <c r="E83" s="3">
        <v>488833.867</v>
      </c>
      <c r="F83" s="3">
        <v>371222.4</v>
      </c>
    </row>
    <row r="84" spans="2:6" ht="15">
      <c r="B84" s="45"/>
      <c r="C84" s="372"/>
      <c r="E84" s="538">
        <f>E82-E83</f>
        <v>-0.020000000076834112</v>
      </c>
      <c r="F84" s="538">
        <f>F82-F83</f>
        <v>-0.003000000026077032</v>
      </c>
    </row>
    <row r="85" spans="2:3" ht="15">
      <c r="B85" s="45"/>
      <c r="C85" s="372"/>
    </row>
    <row r="86" spans="2:3" ht="15">
      <c r="B86" s="45"/>
      <c r="C86" s="372"/>
    </row>
    <row r="87" spans="2:3" ht="15">
      <c r="B87" s="45" t="s">
        <v>753</v>
      </c>
      <c r="C87" s="372"/>
    </row>
    <row r="88" spans="2:3" ht="15">
      <c r="B88" s="45"/>
      <c r="C88" s="372"/>
    </row>
    <row r="89" spans="2:3" ht="15">
      <c r="B89" s="45"/>
      <c r="C89" s="372"/>
    </row>
    <row r="90" spans="2:3" ht="15">
      <c r="B90" s="45"/>
      <c r="C90" s="372"/>
    </row>
    <row r="91" spans="2:3" ht="15">
      <c r="B91" s="45"/>
      <c r="C91" s="372"/>
    </row>
    <row r="92" spans="2:7" ht="15">
      <c r="B92" s="45"/>
      <c r="C92" s="372"/>
      <c r="E92" s="3" t="s">
        <v>191</v>
      </c>
      <c r="G92" s="3" t="s">
        <v>191</v>
      </c>
    </row>
    <row r="93" spans="2:3" ht="15">
      <c r="B93" s="45"/>
      <c r="C93" s="372"/>
    </row>
    <row r="94" spans="2:3" ht="15">
      <c r="B94" s="45"/>
      <c r="C94" s="372"/>
    </row>
    <row r="95" spans="2:3" ht="15">
      <c r="B95" s="45"/>
      <c r="C95" s="372"/>
    </row>
    <row r="96" spans="2:3" ht="15">
      <c r="B96" s="45"/>
      <c r="C96" s="372"/>
    </row>
    <row r="97" spans="2:3" ht="15">
      <c r="B97" s="45"/>
      <c r="C97" s="372"/>
    </row>
    <row r="98" spans="2:3" ht="15">
      <c r="B98" s="45"/>
      <c r="C98" s="372"/>
    </row>
    <row r="99" spans="2:3" ht="15">
      <c r="B99" s="45"/>
      <c r="C99" s="372"/>
    </row>
    <row r="100" spans="2:3" ht="15">
      <c r="B100" s="45"/>
      <c r="C100" s="372"/>
    </row>
    <row r="101" spans="2:3" ht="15">
      <c r="B101" s="45"/>
      <c r="C101" s="372"/>
    </row>
    <row r="102" spans="2:3" ht="15">
      <c r="B102" s="45"/>
      <c r="C102" s="372"/>
    </row>
    <row r="103" spans="2:3" ht="15">
      <c r="B103" s="45"/>
      <c r="C103" s="372"/>
    </row>
    <row r="104" spans="2:3" ht="15">
      <c r="B104" s="45"/>
      <c r="C104" s="372"/>
    </row>
    <row r="105" spans="2:3" ht="15">
      <c r="B105" s="45"/>
      <c r="C105" s="372"/>
    </row>
    <row r="106" spans="2:3" ht="15">
      <c r="B106" s="45"/>
      <c r="C106" s="372"/>
    </row>
    <row r="107" spans="2:3" ht="15">
      <c r="B107" s="45"/>
      <c r="C107" s="372"/>
    </row>
    <row r="108" spans="2:3" ht="15">
      <c r="B108" s="45"/>
      <c r="C108" s="372"/>
    </row>
    <row r="109" spans="2:3" ht="15">
      <c r="B109" s="45"/>
      <c r="C109" s="372"/>
    </row>
    <row r="110" spans="2:3" ht="15">
      <c r="B110" s="45"/>
      <c r="C110" s="372"/>
    </row>
    <row r="111" spans="2:3" ht="15">
      <c r="B111" s="45"/>
      <c r="C111" s="372"/>
    </row>
    <row r="112" spans="2:3" ht="15">
      <c r="B112" s="45"/>
      <c r="C112" s="372"/>
    </row>
    <row r="113" spans="2:3" ht="15">
      <c r="B113" s="45"/>
      <c r="C113" s="372"/>
    </row>
    <row r="114" ht="15">
      <c r="B114" s="45"/>
    </row>
    <row r="115" ht="15">
      <c r="B115" s="45"/>
    </row>
    <row r="116" ht="15">
      <c r="B116" s="45"/>
    </row>
    <row r="117" ht="15">
      <c r="B117" s="45"/>
    </row>
    <row r="118" ht="15">
      <c r="B118" s="45"/>
    </row>
    <row r="119" ht="15">
      <c r="B119" s="45"/>
    </row>
    <row r="120" ht="15">
      <c r="B120" s="45"/>
    </row>
    <row r="121" ht="15">
      <c r="B121" s="45"/>
    </row>
    <row r="122" ht="15">
      <c r="B122" s="45"/>
    </row>
    <row r="123" ht="15">
      <c r="B123" s="45"/>
    </row>
    <row r="124" ht="15">
      <c r="B124" s="45"/>
    </row>
    <row r="125" ht="15">
      <c r="B125" s="45"/>
    </row>
    <row r="126" ht="15">
      <c r="B126" s="45"/>
    </row>
    <row r="127" ht="15">
      <c r="B127" s="45"/>
    </row>
    <row r="128" ht="15">
      <c r="B128" s="45"/>
    </row>
    <row r="129" ht="15">
      <c r="B129" s="45"/>
    </row>
    <row r="130" ht="15">
      <c r="B130" s="45"/>
    </row>
    <row r="131" ht="15">
      <c r="B131" s="45"/>
    </row>
    <row r="132" ht="15">
      <c r="B132" s="45"/>
    </row>
    <row r="133" ht="15">
      <c r="B133" s="45"/>
    </row>
    <row r="134" ht="15">
      <c r="B134" s="45"/>
    </row>
    <row r="135" ht="15">
      <c r="B135" s="45"/>
    </row>
    <row r="136" ht="15">
      <c r="B136" s="45"/>
    </row>
    <row r="137" ht="15">
      <c r="B137" s="45"/>
    </row>
    <row r="138" ht="15">
      <c r="B138" s="45"/>
    </row>
    <row r="139" ht="15">
      <c r="B139" s="45"/>
    </row>
    <row r="140" ht="15">
      <c r="B140" s="45"/>
    </row>
    <row r="141" ht="15">
      <c r="B141" s="45"/>
    </row>
    <row r="142" ht="15">
      <c r="B142" s="45"/>
    </row>
    <row r="143" ht="15">
      <c r="B143" s="45"/>
    </row>
    <row r="144" ht="15">
      <c r="B144" s="45"/>
    </row>
    <row r="145" ht="15">
      <c r="B145" s="45"/>
    </row>
    <row r="146" ht="15">
      <c r="B146" s="45"/>
    </row>
    <row r="147" ht="15">
      <c r="B147" s="45"/>
    </row>
    <row r="148" ht="15">
      <c r="B148" s="45"/>
    </row>
    <row r="149" ht="15">
      <c r="B149" s="45"/>
    </row>
    <row r="150" ht="15">
      <c r="B150" s="45"/>
    </row>
    <row r="151" ht="15">
      <c r="B151" s="45"/>
    </row>
    <row r="152" ht="15">
      <c r="B152" s="45"/>
    </row>
    <row r="153" ht="15">
      <c r="B153" s="45"/>
    </row>
    <row r="154" ht="15">
      <c r="B154" s="45"/>
    </row>
    <row r="155" ht="15">
      <c r="B155" s="45"/>
    </row>
    <row r="156" ht="15">
      <c r="B156" s="45"/>
    </row>
    <row r="157" ht="15">
      <c r="B157" s="45"/>
    </row>
    <row r="158" ht="15">
      <c r="B158" s="45"/>
    </row>
    <row r="159" ht="15">
      <c r="B159" s="45"/>
    </row>
    <row r="160" ht="15">
      <c r="B160" s="45"/>
    </row>
    <row r="161" ht="15">
      <c r="B161" s="45"/>
    </row>
    <row r="162" ht="15">
      <c r="B162" s="45"/>
    </row>
    <row r="163" ht="15">
      <c r="B163" s="45"/>
    </row>
    <row r="164" ht="15">
      <c r="B164" s="45"/>
    </row>
    <row r="165" ht="15">
      <c r="B165" s="45"/>
    </row>
    <row r="166" ht="15">
      <c r="B166" s="45"/>
    </row>
    <row r="167" ht="15">
      <c r="B167" s="45"/>
    </row>
    <row r="168" ht="15">
      <c r="B168" s="45"/>
    </row>
    <row r="169" ht="15">
      <c r="B169" s="45"/>
    </row>
    <row r="170" ht="15">
      <c r="B170" s="45"/>
    </row>
    <row r="171" ht="15">
      <c r="B171" s="45"/>
    </row>
    <row r="172" ht="15">
      <c r="B172" s="45"/>
    </row>
    <row r="173" ht="15">
      <c r="B173" s="45"/>
    </row>
    <row r="174" ht="15">
      <c r="B174" s="45"/>
    </row>
    <row r="175" ht="15">
      <c r="B175" s="45"/>
    </row>
    <row r="176" ht="15">
      <c r="B176" s="45"/>
    </row>
    <row r="177" ht="15">
      <c r="B177" s="45"/>
    </row>
    <row r="178" ht="15">
      <c r="B178" s="45"/>
    </row>
    <row r="179" ht="15">
      <c r="B179" s="45"/>
    </row>
    <row r="180" ht="15">
      <c r="B180" s="45"/>
    </row>
    <row r="181" ht="15">
      <c r="B181" s="45"/>
    </row>
    <row r="182" ht="15">
      <c r="B182" s="45"/>
    </row>
    <row r="183" ht="15">
      <c r="B183" s="45"/>
    </row>
    <row r="184" ht="15">
      <c r="B184" s="45"/>
    </row>
    <row r="185" ht="15">
      <c r="B185" s="45"/>
    </row>
    <row r="186" ht="15">
      <c r="B186" s="45"/>
    </row>
    <row r="187" ht="15">
      <c r="B187" s="45"/>
    </row>
    <row r="188" ht="15">
      <c r="B188" s="45"/>
    </row>
    <row r="189" ht="15">
      <c r="B189" s="45"/>
    </row>
    <row r="190" ht="15">
      <c r="B190" s="45"/>
    </row>
    <row r="191" ht="15">
      <c r="B191" s="45"/>
    </row>
    <row r="192" ht="15">
      <c r="B192" s="45"/>
    </row>
    <row r="193" ht="15">
      <c r="B193" s="45"/>
    </row>
    <row r="194" ht="15">
      <c r="B194" s="45"/>
    </row>
    <row r="195" ht="15">
      <c r="B195" s="45"/>
    </row>
    <row r="196" ht="15">
      <c r="B196" s="45"/>
    </row>
    <row r="197" ht="15">
      <c r="B197" s="45"/>
    </row>
    <row r="198" ht="15">
      <c r="B198" s="45"/>
    </row>
    <row r="199" ht="15">
      <c r="B199" s="45"/>
    </row>
    <row r="200" ht="15">
      <c r="B200" s="45"/>
    </row>
    <row r="201" ht="15">
      <c r="B201" s="45"/>
    </row>
    <row r="202" ht="15">
      <c r="B202" s="45"/>
    </row>
    <row r="203" ht="15">
      <c r="B203" s="45"/>
    </row>
    <row r="204" ht="15">
      <c r="B204" s="45"/>
    </row>
    <row r="205" ht="15">
      <c r="B205" s="45"/>
    </row>
    <row r="206" ht="15">
      <c r="B206" s="45"/>
    </row>
    <row r="207" ht="15">
      <c r="B207" s="45"/>
    </row>
    <row r="208" ht="15">
      <c r="B208" s="45"/>
    </row>
    <row r="209" ht="15">
      <c r="B209" s="45"/>
    </row>
    <row r="210" ht="15">
      <c r="B210" s="45"/>
    </row>
    <row r="211" ht="15">
      <c r="B211" s="45"/>
    </row>
    <row r="212" ht="15">
      <c r="B212" s="45"/>
    </row>
    <row r="213" ht="15">
      <c r="B213" s="45"/>
    </row>
    <row r="214" ht="15">
      <c r="B214" s="45"/>
    </row>
    <row r="215" ht="15">
      <c r="B215" s="45"/>
    </row>
    <row r="216" ht="15">
      <c r="B216" s="45"/>
    </row>
    <row r="217" ht="15">
      <c r="B217" s="45"/>
    </row>
    <row r="218" ht="15">
      <c r="B218" s="45"/>
    </row>
    <row r="219" ht="15">
      <c r="B219" s="45"/>
    </row>
    <row r="220" ht="15">
      <c r="B220" s="45"/>
    </row>
    <row r="221" ht="15">
      <c r="B221" s="45"/>
    </row>
    <row r="222" ht="15">
      <c r="B222" s="45"/>
    </row>
    <row r="223" ht="15">
      <c r="B223" s="45"/>
    </row>
    <row r="224" ht="15">
      <c r="B224" s="45"/>
    </row>
    <row r="225" ht="15">
      <c r="B225" s="45"/>
    </row>
    <row r="226" ht="15">
      <c r="B226" s="45"/>
    </row>
    <row r="227" ht="15">
      <c r="B227" s="45"/>
    </row>
    <row r="228" ht="15">
      <c r="B228" s="45"/>
    </row>
    <row r="229" ht="15">
      <c r="B229" s="45"/>
    </row>
    <row r="230" ht="15">
      <c r="B230" s="45"/>
    </row>
    <row r="231" ht="15">
      <c r="B231" s="45"/>
    </row>
    <row r="232" ht="15">
      <c r="B232" s="45"/>
    </row>
    <row r="233" ht="15">
      <c r="B233" s="45"/>
    </row>
    <row r="234" ht="15">
      <c r="B234" s="45"/>
    </row>
    <row r="235" ht="15">
      <c r="B235" s="45"/>
    </row>
    <row r="236" ht="15">
      <c r="B236" s="45"/>
    </row>
    <row r="237" ht="15">
      <c r="B237" s="45"/>
    </row>
    <row r="238" ht="15">
      <c r="B238" s="45"/>
    </row>
    <row r="239" ht="15">
      <c r="B239" s="45"/>
    </row>
    <row r="240" ht="15">
      <c r="B240" s="45"/>
    </row>
    <row r="241" ht="15">
      <c r="B241" s="45"/>
    </row>
    <row r="242" ht="15">
      <c r="B242" s="45"/>
    </row>
    <row r="243" ht="15">
      <c r="B243" s="45"/>
    </row>
    <row r="244" ht="15">
      <c r="B244" s="45"/>
    </row>
    <row r="245" ht="15">
      <c r="B245" s="45"/>
    </row>
    <row r="246" ht="15">
      <c r="B246" s="45"/>
    </row>
    <row r="247" ht="15">
      <c r="B247" s="45"/>
    </row>
    <row r="248" ht="15">
      <c r="B248" s="45"/>
    </row>
    <row r="249" ht="15">
      <c r="B249" s="45"/>
    </row>
    <row r="250" ht="15">
      <c r="B250" s="45"/>
    </row>
    <row r="251" ht="15">
      <c r="B251" s="45"/>
    </row>
    <row r="252" ht="15">
      <c r="B252" s="45"/>
    </row>
    <row r="253" ht="15">
      <c r="B253" s="45"/>
    </row>
    <row r="254" ht="15">
      <c r="B254" s="45"/>
    </row>
    <row r="255" ht="15">
      <c r="B255" s="45"/>
    </row>
    <row r="256" ht="15">
      <c r="B256" s="45"/>
    </row>
    <row r="257" ht="15">
      <c r="B257" s="45"/>
    </row>
    <row r="258" ht="15">
      <c r="B258" s="45"/>
    </row>
    <row r="259" ht="15">
      <c r="B259" s="45"/>
    </row>
    <row r="260" ht="15">
      <c r="B260" s="45"/>
    </row>
    <row r="261" ht="15">
      <c r="B261" s="45"/>
    </row>
    <row r="262" ht="15">
      <c r="B262" s="45"/>
    </row>
    <row r="263" ht="15">
      <c r="B263" s="45"/>
    </row>
    <row r="264" ht="15">
      <c r="B264" s="45"/>
    </row>
    <row r="265" ht="15">
      <c r="B265" s="45"/>
    </row>
    <row r="266" ht="15">
      <c r="B266" s="45"/>
    </row>
    <row r="267" ht="15">
      <c r="B267" s="45"/>
    </row>
    <row r="268" ht="15">
      <c r="B268" s="45"/>
    </row>
    <row r="269" ht="15">
      <c r="B269" s="45"/>
    </row>
    <row r="270" ht="15">
      <c r="B270" s="45"/>
    </row>
    <row r="271" ht="15">
      <c r="B271" s="45"/>
    </row>
    <row r="272" ht="15">
      <c r="B272" s="45"/>
    </row>
    <row r="273" ht="15">
      <c r="B273" s="45"/>
    </row>
    <row r="274" ht="15">
      <c r="B274" s="45"/>
    </row>
    <row r="275" ht="15">
      <c r="B275" s="45"/>
    </row>
    <row r="276" ht="15">
      <c r="B276" s="45"/>
    </row>
    <row r="277" ht="15">
      <c r="B277" s="45"/>
    </row>
    <row r="278" ht="15">
      <c r="B278" s="45"/>
    </row>
    <row r="279" ht="15">
      <c r="B279" s="45"/>
    </row>
    <row r="280" ht="15">
      <c r="B280" s="45"/>
    </row>
    <row r="281" ht="15">
      <c r="B281" s="45"/>
    </row>
    <row r="282" ht="15">
      <c r="B282" s="45"/>
    </row>
    <row r="283" ht="15">
      <c r="B283" s="45"/>
    </row>
    <row r="284" ht="15">
      <c r="B284" s="45"/>
    </row>
  </sheetData>
  <sheetProtection/>
  <mergeCells count="10">
    <mergeCell ref="B4:G4"/>
    <mergeCell ref="B3:G3"/>
    <mergeCell ref="B2:G2"/>
    <mergeCell ref="B1:G1"/>
    <mergeCell ref="A12:F12"/>
    <mergeCell ref="B8:G8"/>
    <mergeCell ref="B7:G7"/>
    <mergeCell ref="B6:G6"/>
    <mergeCell ref="B5:G5"/>
    <mergeCell ref="A11:E11"/>
  </mergeCells>
  <printOptions/>
  <pageMargins left="0.25" right="0.25" top="0.75" bottom="0.75" header="0.3" footer="0.3"/>
  <pageSetup fitToHeight="0" fitToWidth="0" horizontalDpi="600" verticalDpi="6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view="pageBreakPreview" zoomScale="89" zoomScaleSheetLayoutView="89" zoomScalePageLayoutView="0" workbookViewId="0" topLeftCell="A1">
      <selection activeCell="F28" sqref="F28"/>
    </sheetView>
  </sheetViews>
  <sheetFormatPr defaultColWidth="9.140625" defaultRowHeight="12.75"/>
  <cols>
    <col min="1" max="1" width="4.7109375" style="402" customWidth="1"/>
    <col min="2" max="2" width="31.8515625" style="402" customWidth="1"/>
    <col min="3" max="4" width="14.57421875" style="402" customWidth="1"/>
    <col min="5" max="5" width="17.421875" style="402" customWidth="1"/>
    <col min="6" max="6" width="12.421875" style="402" customWidth="1"/>
    <col min="7" max="16384" width="9.140625" style="402" customWidth="1"/>
  </cols>
  <sheetData>
    <row r="1" spans="2:8" ht="12.75">
      <c r="B1" s="403"/>
      <c r="C1" s="603" t="s">
        <v>735</v>
      </c>
      <c r="D1" s="603"/>
      <c r="E1" s="603"/>
      <c r="F1" s="603"/>
      <c r="G1" s="416"/>
      <c r="H1" s="416"/>
    </row>
    <row r="2" spans="2:8" ht="12.75">
      <c r="B2" s="403"/>
      <c r="C2" s="601" t="s">
        <v>707</v>
      </c>
      <c r="D2" s="601"/>
      <c r="E2" s="601"/>
      <c r="F2" s="601"/>
      <c r="G2" s="404"/>
      <c r="H2" s="404"/>
    </row>
    <row r="3" spans="2:8" ht="12.75">
      <c r="B3" s="403"/>
      <c r="C3" s="601" t="s">
        <v>684</v>
      </c>
      <c r="D3" s="601"/>
      <c r="E3" s="601"/>
      <c r="F3" s="601"/>
      <c r="G3" s="404"/>
      <c r="H3" s="404"/>
    </row>
    <row r="4" spans="2:8" ht="12.75">
      <c r="B4" s="403"/>
      <c r="C4" s="601" t="s">
        <v>685</v>
      </c>
      <c r="D4" s="601"/>
      <c r="E4" s="601"/>
      <c r="F4" s="601"/>
      <c r="G4" s="404"/>
      <c r="H4" s="404"/>
    </row>
    <row r="5" spans="2:8" ht="12.75">
      <c r="B5" s="403"/>
      <c r="C5" s="603" t="s">
        <v>714</v>
      </c>
      <c r="D5" s="603"/>
      <c r="E5" s="603"/>
      <c r="F5" s="603"/>
      <c r="G5" s="416"/>
      <c r="H5" s="416"/>
    </row>
    <row r="6" spans="2:8" ht="12.75">
      <c r="B6" s="403"/>
      <c r="C6" s="601" t="s">
        <v>708</v>
      </c>
      <c r="D6" s="601"/>
      <c r="E6" s="601"/>
      <c r="F6" s="601"/>
      <c r="G6" s="404"/>
      <c r="H6" s="404"/>
    </row>
    <row r="7" spans="3:8" ht="12.75">
      <c r="C7" s="600" t="s">
        <v>685</v>
      </c>
      <c r="D7" s="600"/>
      <c r="E7" s="600"/>
      <c r="F7" s="600"/>
      <c r="G7" s="434"/>
      <c r="H7" s="434"/>
    </row>
    <row r="8" spans="3:8" ht="12.75">
      <c r="C8" s="601" t="s">
        <v>763</v>
      </c>
      <c r="D8" s="601"/>
      <c r="E8" s="601"/>
      <c r="F8" s="601"/>
      <c r="G8" s="404"/>
      <c r="H8" s="404"/>
    </row>
    <row r="9" spans="2:4" ht="12.75">
      <c r="B9" s="416"/>
      <c r="C9" s="405"/>
      <c r="D9" s="405"/>
    </row>
    <row r="10" spans="1:6" ht="52.5" customHeight="1">
      <c r="A10" s="431"/>
      <c r="B10" s="635" t="s">
        <v>774</v>
      </c>
      <c r="C10" s="635"/>
      <c r="D10" s="635"/>
      <c r="E10" s="635"/>
      <c r="F10" s="635"/>
    </row>
    <row r="11" spans="1:6" ht="12.75">
      <c r="A11" s="634"/>
      <c r="B11" s="634"/>
      <c r="C11" s="634"/>
      <c r="F11" s="427" t="s">
        <v>687</v>
      </c>
    </row>
    <row r="12" spans="1:6" s="409" customFormat="1" ht="33.75" customHeight="1">
      <c r="A12" s="80" t="s">
        <v>203</v>
      </c>
      <c r="B12" s="626" t="s">
        <v>688</v>
      </c>
      <c r="C12" s="627"/>
      <c r="D12" s="435" t="s">
        <v>751</v>
      </c>
      <c r="E12" s="80" t="s">
        <v>756</v>
      </c>
      <c r="F12" s="423" t="s">
        <v>705</v>
      </c>
    </row>
    <row r="13" spans="1:6" ht="12.75" customHeight="1">
      <c r="A13" s="428">
        <v>1</v>
      </c>
      <c r="B13" s="630" t="s">
        <v>690</v>
      </c>
      <c r="C13" s="631"/>
      <c r="D13" s="410">
        <v>75.5</v>
      </c>
      <c r="E13" s="442">
        <v>75.5</v>
      </c>
      <c r="F13" s="439">
        <f aca="true" t="shared" si="0" ref="F13:F19">E13/D13*100%</f>
        <v>1</v>
      </c>
    </row>
    <row r="14" spans="1:6" ht="12.75" customHeight="1" hidden="1">
      <c r="A14" s="428">
        <v>2</v>
      </c>
      <c r="B14" s="630" t="s">
        <v>691</v>
      </c>
      <c r="C14" s="631"/>
      <c r="D14" s="410"/>
      <c r="E14" s="443"/>
      <c r="F14" s="439" t="e">
        <f t="shared" si="0"/>
        <v>#DIV/0!</v>
      </c>
    </row>
    <row r="15" spans="1:6" ht="12.75">
      <c r="A15" s="428">
        <v>2</v>
      </c>
      <c r="B15" s="630" t="s">
        <v>692</v>
      </c>
      <c r="C15" s="631"/>
      <c r="D15" s="410">
        <v>67.1</v>
      </c>
      <c r="E15" s="443">
        <v>67.1</v>
      </c>
      <c r="F15" s="439">
        <f t="shared" si="0"/>
        <v>1</v>
      </c>
    </row>
    <row r="16" spans="1:6" ht="12.75" customHeight="1" hidden="1">
      <c r="A16" s="428">
        <v>4</v>
      </c>
      <c r="B16" s="630" t="s">
        <v>693</v>
      </c>
      <c r="C16" s="631"/>
      <c r="D16" s="410"/>
      <c r="F16" s="439" t="e">
        <f t="shared" si="0"/>
        <v>#DIV/0!</v>
      </c>
    </row>
    <row r="17" spans="1:6" ht="12.75" customHeight="1" hidden="1">
      <c r="A17" s="428">
        <v>5</v>
      </c>
      <c r="B17" s="630" t="s">
        <v>694</v>
      </c>
      <c r="C17" s="631"/>
      <c r="D17" s="410"/>
      <c r="F17" s="439" t="e">
        <f t="shared" si="0"/>
        <v>#DIV/0!</v>
      </c>
    </row>
    <row r="18" spans="1:6" ht="12.75" customHeight="1" hidden="1">
      <c r="A18" s="428">
        <v>6</v>
      </c>
      <c r="B18" s="630" t="s">
        <v>695</v>
      </c>
      <c r="C18" s="631"/>
      <c r="D18" s="410"/>
      <c r="F18" s="439" t="e">
        <f t="shared" si="0"/>
        <v>#DIV/0!</v>
      </c>
    </row>
    <row r="19" spans="1:6" ht="12.75">
      <c r="A19" s="429"/>
      <c r="B19" s="632" t="s">
        <v>704</v>
      </c>
      <c r="C19" s="633"/>
      <c r="D19" s="430">
        <f>SUM(D13:D18)</f>
        <v>142.6</v>
      </c>
      <c r="E19" s="430">
        <f>SUM(E13:E18)</f>
        <v>142.6</v>
      </c>
      <c r="F19" s="590">
        <f t="shared" si="0"/>
        <v>1</v>
      </c>
    </row>
  </sheetData>
  <sheetProtection/>
  <mergeCells count="18">
    <mergeCell ref="C6:F6"/>
    <mergeCell ref="C5:F5"/>
    <mergeCell ref="C4:F4"/>
    <mergeCell ref="C3:F3"/>
    <mergeCell ref="C2:F2"/>
    <mergeCell ref="C1:F1"/>
    <mergeCell ref="A11:C11"/>
    <mergeCell ref="B12:C12"/>
    <mergeCell ref="C8:F8"/>
    <mergeCell ref="C7:F7"/>
    <mergeCell ref="B10:F10"/>
    <mergeCell ref="B13:C13"/>
    <mergeCell ref="B14:C14"/>
    <mergeCell ref="B15:C15"/>
    <mergeCell ref="B19:C19"/>
    <mergeCell ref="B16:C16"/>
    <mergeCell ref="B17:C17"/>
    <mergeCell ref="B18:C1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8"/>
  <sheetViews>
    <sheetView view="pageBreakPreview" zoomScale="80" zoomScaleSheetLayoutView="80" zoomScalePageLayoutView="0" workbookViewId="0" topLeftCell="A10">
      <selection activeCell="I31" sqref="I31"/>
    </sheetView>
  </sheetViews>
  <sheetFormatPr defaultColWidth="9.140625" defaultRowHeight="12.75"/>
  <cols>
    <col min="1" max="1" width="5.57421875" style="504" customWidth="1"/>
    <col min="2" max="2" width="24.00390625" style="504" customWidth="1"/>
    <col min="3" max="3" width="21.140625" style="504" customWidth="1"/>
    <col min="4" max="4" width="28.00390625" style="504" customWidth="1"/>
    <col min="5" max="5" width="16.7109375" style="525" customWidth="1"/>
    <col min="6" max="6" width="16.140625" style="504" bestFit="1" customWidth="1"/>
    <col min="7" max="7" width="9.140625" style="505" customWidth="1"/>
    <col min="8" max="8" width="6.140625" style="505" customWidth="1"/>
    <col min="9" max="9" width="12.00390625" style="505" customWidth="1"/>
    <col min="10" max="16384" width="9.140625" style="505" customWidth="1"/>
  </cols>
  <sheetData>
    <row r="1" spans="4:9" ht="12.75">
      <c r="D1" s="603" t="s">
        <v>730</v>
      </c>
      <c r="E1" s="603"/>
      <c r="F1" s="603"/>
      <c r="G1" s="603"/>
      <c r="H1" s="603"/>
      <c r="I1" s="603"/>
    </row>
    <row r="2" spans="4:9" ht="12.75">
      <c r="D2" s="643" t="s">
        <v>720</v>
      </c>
      <c r="E2" s="643"/>
      <c r="F2" s="643"/>
      <c r="G2" s="643"/>
      <c r="H2" s="643"/>
      <c r="I2" s="643"/>
    </row>
    <row r="3" spans="4:9" ht="12.75">
      <c r="D3" s="660" t="s">
        <v>721</v>
      </c>
      <c r="E3" s="660"/>
      <c r="F3" s="660"/>
      <c r="G3" s="660"/>
      <c r="H3" s="660"/>
      <c r="I3" s="660"/>
    </row>
    <row r="4" spans="4:9" ht="12.75">
      <c r="D4" s="660" t="s">
        <v>731</v>
      </c>
      <c r="E4" s="660"/>
      <c r="F4" s="660"/>
      <c r="G4" s="660"/>
      <c r="H4" s="660"/>
      <c r="I4" s="660"/>
    </row>
    <row r="5" spans="4:10" ht="12.75">
      <c r="D5" s="601" t="s">
        <v>708</v>
      </c>
      <c r="E5" s="601"/>
      <c r="F5" s="601"/>
      <c r="G5" s="601"/>
      <c r="H5" s="601"/>
      <c r="I5" s="601"/>
      <c r="J5" s="506"/>
    </row>
    <row r="6" spans="4:10" ht="12.75">
      <c r="D6" s="601" t="s">
        <v>722</v>
      </c>
      <c r="E6" s="601"/>
      <c r="F6" s="601"/>
      <c r="G6" s="601"/>
      <c r="H6" s="601"/>
      <c r="I6" s="601"/>
      <c r="J6" s="526"/>
    </row>
    <row r="7" spans="4:10" ht="12.75">
      <c r="D7" s="601" t="s">
        <v>775</v>
      </c>
      <c r="E7" s="601"/>
      <c r="F7" s="601"/>
      <c r="G7" s="601"/>
      <c r="H7" s="601"/>
      <c r="I7" s="601"/>
      <c r="J7" s="506"/>
    </row>
    <row r="8" spans="1:9" ht="12.75">
      <c r="A8" s="670"/>
      <c r="B8" s="670"/>
      <c r="C8" s="670"/>
      <c r="D8" s="670"/>
      <c r="E8" s="670"/>
      <c r="F8" s="670"/>
      <c r="G8" s="507"/>
      <c r="H8" s="507"/>
      <c r="I8" s="507"/>
    </row>
    <row r="9" spans="1:8" ht="14.25">
      <c r="A9" s="664" t="s">
        <v>723</v>
      </c>
      <c r="B9" s="664"/>
      <c r="C9" s="664"/>
      <c r="D9" s="664"/>
      <c r="E9" s="664"/>
      <c r="F9" s="664"/>
      <c r="G9" s="577"/>
      <c r="H9" s="577"/>
    </row>
    <row r="10" spans="1:8" ht="31.5" customHeight="1">
      <c r="A10" s="664" t="s">
        <v>776</v>
      </c>
      <c r="B10" s="664"/>
      <c r="C10" s="664"/>
      <c r="D10" s="664"/>
      <c r="E10" s="664"/>
      <c r="F10" s="664"/>
      <c r="G10" s="664"/>
      <c r="H10" s="664"/>
    </row>
    <row r="11" spans="1:6" ht="15.75">
      <c r="A11" s="654"/>
      <c r="B11" s="654"/>
      <c r="C11" s="654"/>
      <c r="D11" s="654"/>
      <c r="E11" s="508"/>
      <c r="F11" s="509"/>
    </row>
    <row r="12" spans="1:9" ht="15.75">
      <c r="A12" s="655"/>
      <c r="B12" s="655"/>
      <c r="C12" s="655"/>
      <c r="D12" s="655"/>
      <c r="E12" s="510"/>
      <c r="F12" s="505"/>
      <c r="I12" s="511" t="s">
        <v>1</v>
      </c>
    </row>
    <row r="13" spans="1:9" ht="31.5">
      <c r="A13" s="512" t="s">
        <v>203</v>
      </c>
      <c r="B13" s="512" t="s">
        <v>724</v>
      </c>
      <c r="C13" s="512" t="s">
        <v>725</v>
      </c>
      <c r="D13" s="656" t="s">
        <v>726</v>
      </c>
      <c r="E13" s="656"/>
      <c r="F13" s="656"/>
      <c r="G13" s="656"/>
      <c r="H13" s="656"/>
      <c r="I13" s="528" t="s">
        <v>770</v>
      </c>
    </row>
    <row r="14" spans="1:9" ht="30">
      <c r="A14" s="513">
        <v>1</v>
      </c>
      <c r="B14" s="514" t="s">
        <v>732</v>
      </c>
      <c r="C14" s="515" t="s">
        <v>727</v>
      </c>
      <c r="D14" s="657" t="s">
        <v>734</v>
      </c>
      <c r="E14" s="658"/>
      <c r="F14" s="658"/>
      <c r="G14" s="658"/>
      <c r="H14" s="659"/>
      <c r="I14" s="527">
        <v>4.105</v>
      </c>
    </row>
    <row r="15" spans="1:9" ht="30">
      <c r="A15" s="513">
        <v>2</v>
      </c>
      <c r="B15" s="514" t="s">
        <v>733</v>
      </c>
      <c r="C15" s="515" t="s">
        <v>727</v>
      </c>
      <c r="D15" s="661" t="s">
        <v>728</v>
      </c>
      <c r="E15" s="662"/>
      <c r="F15" s="662"/>
      <c r="G15" s="662"/>
      <c r="H15" s="663"/>
      <c r="I15" s="516">
        <v>14.985</v>
      </c>
    </row>
    <row r="16" spans="1:9" ht="30">
      <c r="A16" s="513">
        <v>3</v>
      </c>
      <c r="B16" s="514" t="s">
        <v>739</v>
      </c>
      <c r="C16" s="515" t="s">
        <v>727</v>
      </c>
      <c r="D16" s="661" t="s">
        <v>740</v>
      </c>
      <c r="E16" s="665"/>
      <c r="F16" s="665"/>
      <c r="G16" s="665"/>
      <c r="H16" s="666"/>
      <c r="I16" s="516">
        <v>27.02</v>
      </c>
    </row>
    <row r="17" spans="1:9" ht="43.5" customHeight="1">
      <c r="A17" s="513">
        <v>4</v>
      </c>
      <c r="B17" s="514" t="s">
        <v>741</v>
      </c>
      <c r="C17" s="515" t="s">
        <v>727</v>
      </c>
      <c r="D17" s="661" t="s">
        <v>742</v>
      </c>
      <c r="E17" s="665"/>
      <c r="F17" s="665"/>
      <c r="G17" s="665"/>
      <c r="H17" s="666"/>
      <c r="I17" s="516">
        <v>95</v>
      </c>
    </row>
    <row r="18" spans="1:9" ht="36" customHeight="1">
      <c r="A18" s="513"/>
      <c r="B18" s="514" t="s">
        <v>744</v>
      </c>
      <c r="C18" s="515" t="s">
        <v>727</v>
      </c>
      <c r="D18" s="657" t="s">
        <v>734</v>
      </c>
      <c r="E18" s="658"/>
      <c r="F18" s="658"/>
      <c r="G18" s="658"/>
      <c r="H18" s="659"/>
      <c r="I18" s="516">
        <v>10</v>
      </c>
    </row>
    <row r="19" spans="1:9" ht="43.5" customHeight="1">
      <c r="A19" s="513">
        <v>5</v>
      </c>
      <c r="B19" s="514" t="s">
        <v>743</v>
      </c>
      <c r="C19" s="515" t="s">
        <v>727</v>
      </c>
      <c r="D19" s="661" t="s">
        <v>742</v>
      </c>
      <c r="E19" s="665"/>
      <c r="F19" s="665"/>
      <c r="G19" s="665"/>
      <c r="H19" s="666"/>
      <c r="I19" s="516">
        <v>99</v>
      </c>
    </row>
    <row r="20" spans="1:9" ht="30">
      <c r="A20" s="513">
        <v>6</v>
      </c>
      <c r="B20" s="514" t="s">
        <v>745</v>
      </c>
      <c r="C20" s="515" t="s">
        <v>727</v>
      </c>
      <c r="D20" s="657" t="s">
        <v>746</v>
      </c>
      <c r="E20" s="658"/>
      <c r="F20" s="658"/>
      <c r="G20" s="658"/>
      <c r="H20" s="659"/>
      <c r="I20" s="516">
        <v>14.985</v>
      </c>
    </row>
    <row r="21" spans="1:9" ht="47.25" customHeight="1">
      <c r="A21" s="513">
        <v>7</v>
      </c>
      <c r="B21" s="514" t="s">
        <v>747</v>
      </c>
      <c r="C21" s="515" t="s">
        <v>727</v>
      </c>
      <c r="D21" s="661" t="s">
        <v>748</v>
      </c>
      <c r="E21" s="665"/>
      <c r="F21" s="665"/>
      <c r="G21" s="665"/>
      <c r="H21" s="666"/>
      <c r="I21" s="516">
        <v>50</v>
      </c>
    </row>
    <row r="22" spans="1:9" ht="34.5" customHeight="1">
      <c r="A22" s="513"/>
      <c r="B22" s="514" t="s">
        <v>749</v>
      </c>
      <c r="C22" s="515" t="s">
        <v>727</v>
      </c>
      <c r="D22" s="661" t="s">
        <v>750</v>
      </c>
      <c r="E22" s="665"/>
      <c r="F22" s="665"/>
      <c r="G22" s="665"/>
      <c r="H22" s="666"/>
      <c r="I22" s="516">
        <v>15</v>
      </c>
    </row>
    <row r="23" spans="1:9" ht="30">
      <c r="A23" s="513">
        <v>9</v>
      </c>
      <c r="B23" s="514" t="s">
        <v>758</v>
      </c>
      <c r="C23" s="515" t="s">
        <v>727</v>
      </c>
      <c r="D23" s="661" t="s">
        <v>759</v>
      </c>
      <c r="E23" s="665"/>
      <c r="F23" s="665"/>
      <c r="G23" s="665"/>
      <c r="H23" s="666"/>
      <c r="I23" s="516">
        <v>52.98</v>
      </c>
    </row>
    <row r="24" spans="1:9" ht="30">
      <c r="A24" s="513"/>
      <c r="B24" s="514" t="s">
        <v>781</v>
      </c>
      <c r="C24" s="515" t="s">
        <v>727</v>
      </c>
      <c r="D24" s="661" t="s">
        <v>782</v>
      </c>
      <c r="E24" s="665"/>
      <c r="F24" s="665"/>
      <c r="G24" s="665"/>
      <c r="H24" s="666"/>
      <c r="I24" s="516">
        <v>10</v>
      </c>
    </row>
    <row r="25" spans="1:9" ht="12.75">
      <c r="A25" s="518"/>
      <c r="B25" s="519" t="s">
        <v>729</v>
      </c>
      <c r="C25" s="518"/>
      <c r="D25" s="667"/>
      <c r="E25" s="668"/>
      <c r="F25" s="668"/>
      <c r="G25" s="668"/>
      <c r="H25" s="669"/>
      <c r="I25" s="517">
        <f>SUM(I14:I24)</f>
        <v>393.07500000000005</v>
      </c>
    </row>
    <row r="26" spans="2:6" ht="15">
      <c r="B26" s="520"/>
      <c r="C26" s="521"/>
      <c r="E26" s="522"/>
      <c r="F26" s="523"/>
    </row>
    <row r="27" spans="1:9" ht="12.75">
      <c r="A27" s="524"/>
      <c r="B27" s="524"/>
      <c r="F27" s="521"/>
      <c r="I27" s="532"/>
    </row>
    <row r="28" spans="1:2" ht="12.75">
      <c r="A28" s="524"/>
      <c r="B28" s="524"/>
    </row>
  </sheetData>
  <sheetProtection/>
  <mergeCells count="25">
    <mergeCell ref="D24:H24"/>
    <mergeCell ref="D25:H25"/>
    <mergeCell ref="A10:H10"/>
    <mergeCell ref="D6:I6"/>
    <mergeCell ref="D23:H23"/>
    <mergeCell ref="D18:H18"/>
    <mergeCell ref="D22:H22"/>
    <mergeCell ref="D21:H21"/>
    <mergeCell ref="D7:I7"/>
    <mergeCell ref="A8:F8"/>
    <mergeCell ref="D20:H20"/>
    <mergeCell ref="D15:H15"/>
    <mergeCell ref="D5:I5"/>
    <mergeCell ref="A9:F9"/>
    <mergeCell ref="D16:H16"/>
    <mergeCell ref="D17:H17"/>
    <mergeCell ref="D19:H19"/>
    <mergeCell ref="D1:I1"/>
    <mergeCell ref="A11:D11"/>
    <mergeCell ref="A12:D12"/>
    <mergeCell ref="D13:H13"/>
    <mergeCell ref="D14:H14"/>
    <mergeCell ref="D2:I2"/>
    <mergeCell ref="D4:I4"/>
    <mergeCell ref="D3:I3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paperSize="9" scale="80" r:id="rId1"/>
  <rowBreaks count="1" manualBreakCount="1">
    <brk id="2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O662"/>
  <sheetViews>
    <sheetView view="pageBreakPreview" zoomScaleSheetLayoutView="100" workbookViewId="0" topLeftCell="A493">
      <selection activeCell="H502" sqref="H502"/>
    </sheetView>
  </sheetViews>
  <sheetFormatPr defaultColWidth="9.140625" defaultRowHeight="12.75"/>
  <cols>
    <col min="1" max="1" width="57.140625" style="25" customWidth="1"/>
    <col min="2" max="2" width="4.7109375" style="18" customWidth="1"/>
    <col min="3" max="3" width="5.28125" style="8" customWidth="1"/>
    <col min="4" max="4" width="3.7109375" style="18" customWidth="1"/>
    <col min="5" max="5" width="13.57421875" style="8" customWidth="1"/>
    <col min="6" max="6" width="7.421875" style="8" bestFit="1" customWidth="1"/>
    <col min="7" max="7" width="10.28125" style="23" bestFit="1" customWidth="1"/>
    <col min="8" max="8" width="8.28125" style="23" customWidth="1"/>
    <col min="9" max="9" width="9.421875" style="63" bestFit="1" customWidth="1"/>
    <col min="10" max="16384" width="9.140625" style="63" customWidth="1"/>
  </cols>
  <sheetData>
    <row r="1" spans="1:8" ht="12.75" customHeight="1">
      <c r="A1" s="189"/>
      <c r="B1" s="672" t="s">
        <v>551</v>
      </c>
      <c r="C1" s="672"/>
      <c r="D1" s="672"/>
      <c r="E1" s="672"/>
      <c r="F1" s="672"/>
      <c r="G1" s="672"/>
      <c r="H1" s="106"/>
    </row>
    <row r="2" spans="1:7" ht="12.75" customHeight="1">
      <c r="A2" s="189"/>
      <c r="B2" s="672" t="s">
        <v>206</v>
      </c>
      <c r="C2" s="672"/>
      <c r="D2" s="672"/>
      <c r="E2" s="672"/>
      <c r="F2" s="672"/>
      <c r="G2" s="672"/>
    </row>
    <row r="3" spans="1:8" ht="12.75" customHeight="1">
      <c r="A3" s="189"/>
      <c r="B3" s="672" t="s">
        <v>207</v>
      </c>
      <c r="C3" s="672"/>
      <c r="D3" s="672"/>
      <c r="E3" s="672"/>
      <c r="F3" s="672"/>
      <c r="G3" s="672"/>
      <c r="H3" s="106"/>
    </row>
    <row r="4" spans="1:8" ht="12.75" customHeight="1">
      <c r="A4" s="189"/>
      <c r="B4" s="672" t="s">
        <v>196</v>
      </c>
      <c r="C4" s="672"/>
      <c r="D4" s="672"/>
      <c r="E4" s="672"/>
      <c r="F4" s="672"/>
      <c r="G4" s="672"/>
      <c r="H4" s="106"/>
    </row>
    <row r="5" spans="1:8" ht="12.75" customHeight="1">
      <c r="A5" s="189"/>
      <c r="B5" s="672" t="s">
        <v>549</v>
      </c>
      <c r="C5" s="672"/>
      <c r="D5" s="672"/>
      <c r="E5" s="672"/>
      <c r="F5" s="672"/>
      <c r="G5" s="672"/>
      <c r="H5" s="106"/>
    </row>
    <row r="6" spans="1:8" ht="12.75" customHeight="1">
      <c r="A6" s="189"/>
      <c r="B6" s="672" t="s">
        <v>197</v>
      </c>
      <c r="C6" s="672"/>
      <c r="D6" s="672"/>
      <c r="E6" s="672"/>
      <c r="F6" s="672"/>
      <c r="G6" s="672"/>
      <c r="H6" s="106"/>
    </row>
    <row r="7" spans="1:8" ht="12.75" customHeight="1">
      <c r="A7" s="189"/>
      <c r="B7" s="672" t="s">
        <v>196</v>
      </c>
      <c r="C7" s="672"/>
      <c r="D7" s="672"/>
      <c r="E7" s="672"/>
      <c r="F7" s="672"/>
      <c r="G7" s="672"/>
      <c r="H7" s="19"/>
    </row>
    <row r="8" spans="1:8" ht="12.75" customHeight="1">
      <c r="A8" s="189"/>
      <c r="B8" s="672" t="s">
        <v>550</v>
      </c>
      <c r="C8" s="672"/>
      <c r="D8" s="672"/>
      <c r="E8" s="672"/>
      <c r="F8" s="672"/>
      <c r="G8" s="672"/>
      <c r="H8" s="106"/>
    </row>
    <row r="9" spans="1:8" ht="12.75">
      <c r="A9" s="189"/>
      <c r="B9" s="671"/>
      <c r="C9" s="671"/>
      <c r="D9" s="671"/>
      <c r="E9" s="671"/>
      <c r="F9" s="671"/>
      <c r="G9" s="671"/>
      <c r="H9" s="22"/>
    </row>
    <row r="10" spans="3:8" ht="12.75">
      <c r="C10" s="20"/>
      <c r="D10" s="21"/>
      <c r="E10" s="20"/>
      <c r="F10" s="20"/>
      <c r="G10" s="22"/>
      <c r="H10" s="22"/>
    </row>
    <row r="11" spans="1:8" ht="12.75">
      <c r="A11" s="597" t="s">
        <v>548</v>
      </c>
      <c r="B11" s="597"/>
      <c r="C11" s="597"/>
      <c r="D11" s="597"/>
      <c r="E11" s="597"/>
      <c r="F11" s="597"/>
      <c r="G11" s="597"/>
      <c r="H11" s="105"/>
    </row>
    <row r="12" spans="1:8" ht="12.75">
      <c r="A12" s="26"/>
      <c r="G12" s="22" t="s">
        <v>1</v>
      </c>
      <c r="H12" s="22"/>
    </row>
    <row r="13" spans="1:8" ht="21">
      <c r="A13" s="142" t="s">
        <v>150</v>
      </c>
      <c r="B13" s="169" t="s">
        <v>2</v>
      </c>
      <c r="C13" s="168" t="s">
        <v>3</v>
      </c>
      <c r="D13" s="169" t="s">
        <v>4</v>
      </c>
      <c r="E13" s="168" t="s">
        <v>5</v>
      </c>
      <c r="F13" s="168" t="s">
        <v>6</v>
      </c>
      <c r="G13" s="142" t="s">
        <v>182</v>
      </c>
      <c r="H13" s="109"/>
    </row>
    <row r="14" spans="1:11" s="68" customFormat="1" ht="18.75" customHeight="1">
      <c r="A14" s="185" t="s">
        <v>7</v>
      </c>
      <c r="B14" s="186"/>
      <c r="C14" s="187"/>
      <c r="D14" s="186"/>
      <c r="E14" s="187"/>
      <c r="F14" s="187"/>
      <c r="G14" s="188">
        <f>G15+G80+G161+G245+G299+G352+G624+G648</f>
        <v>469064.2</v>
      </c>
      <c r="H14" s="171">
        <v>469064.2</v>
      </c>
      <c r="I14" s="79">
        <f>G14-H14</f>
        <v>0</v>
      </c>
      <c r="K14" s="79"/>
    </row>
    <row r="15" spans="1:9" s="68" customFormat="1" ht="32.25" customHeight="1">
      <c r="A15" s="267" t="s">
        <v>575</v>
      </c>
      <c r="B15" s="268" t="s">
        <v>177</v>
      </c>
      <c r="C15" s="269"/>
      <c r="D15" s="270"/>
      <c r="E15" s="269"/>
      <c r="F15" s="269"/>
      <c r="G15" s="271">
        <f>G17+G46</f>
        <v>27851.7</v>
      </c>
      <c r="H15" s="110">
        <v>27851.7</v>
      </c>
      <c r="I15" s="79">
        <f>G15-H15</f>
        <v>0</v>
      </c>
    </row>
    <row r="16" spans="1:9" s="68" customFormat="1" ht="12.75">
      <c r="A16" s="272" t="s">
        <v>534</v>
      </c>
      <c r="B16" s="273" t="s">
        <v>177</v>
      </c>
      <c r="C16" s="274" t="s">
        <v>19</v>
      </c>
      <c r="D16" s="275"/>
      <c r="E16" s="276"/>
      <c r="F16" s="276"/>
      <c r="G16" s="277">
        <f>G17+G46</f>
        <v>27851.7</v>
      </c>
      <c r="H16" s="110"/>
      <c r="I16" s="79"/>
    </row>
    <row r="17" spans="1:8" ht="12.75">
      <c r="A17" s="251" t="s">
        <v>39</v>
      </c>
      <c r="B17" s="266" t="s">
        <v>177</v>
      </c>
      <c r="C17" s="258" t="s">
        <v>19</v>
      </c>
      <c r="D17" s="258" t="s">
        <v>12</v>
      </c>
      <c r="E17" s="232"/>
      <c r="F17" s="232"/>
      <c r="G17" s="259">
        <f>G18+G42</f>
        <v>18265</v>
      </c>
      <c r="H17" s="111"/>
    </row>
    <row r="18" spans="1:8" ht="12" customHeight="1">
      <c r="A18" s="251" t="s">
        <v>256</v>
      </c>
      <c r="B18" s="243" t="s">
        <v>177</v>
      </c>
      <c r="C18" s="234" t="s">
        <v>19</v>
      </c>
      <c r="D18" s="234" t="s">
        <v>12</v>
      </c>
      <c r="E18" s="240" t="s">
        <v>223</v>
      </c>
      <c r="F18" s="232"/>
      <c r="G18" s="236">
        <f>G19+G24+G33</f>
        <v>18083.5</v>
      </c>
      <c r="H18" s="112"/>
    </row>
    <row r="19" spans="1:8" ht="12.75">
      <c r="A19" s="239" t="s">
        <v>257</v>
      </c>
      <c r="B19" s="243" t="s">
        <v>177</v>
      </c>
      <c r="C19" s="234" t="s">
        <v>19</v>
      </c>
      <c r="D19" s="234" t="s">
        <v>12</v>
      </c>
      <c r="E19" s="240" t="s">
        <v>224</v>
      </c>
      <c r="F19" s="232"/>
      <c r="G19" s="236">
        <f>G20</f>
        <v>6609.5</v>
      </c>
      <c r="H19" s="112"/>
    </row>
    <row r="20" spans="1:8" ht="12.75">
      <c r="A20" s="239" t="s">
        <v>219</v>
      </c>
      <c r="B20" s="243" t="s">
        <v>177</v>
      </c>
      <c r="C20" s="234" t="s">
        <v>19</v>
      </c>
      <c r="D20" s="234" t="s">
        <v>12</v>
      </c>
      <c r="E20" s="240" t="s">
        <v>226</v>
      </c>
      <c r="F20" s="240"/>
      <c r="G20" s="236">
        <f>G21</f>
        <v>6609.5</v>
      </c>
      <c r="H20" s="112"/>
    </row>
    <row r="21" spans="1:8" ht="22.5">
      <c r="A21" s="239" t="s">
        <v>530</v>
      </c>
      <c r="B21" s="243" t="s">
        <v>177</v>
      </c>
      <c r="C21" s="240" t="s">
        <v>19</v>
      </c>
      <c r="D21" s="234" t="s">
        <v>12</v>
      </c>
      <c r="E21" s="240" t="s">
        <v>226</v>
      </c>
      <c r="F21" s="240" t="s">
        <v>100</v>
      </c>
      <c r="G21" s="236">
        <f>G22</f>
        <v>6609.5</v>
      </c>
      <c r="H21" s="112"/>
    </row>
    <row r="22" spans="1:8" ht="12.75">
      <c r="A22" s="239" t="s">
        <v>101</v>
      </c>
      <c r="B22" s="243" t="s">
        <v>177</v>
      </c>
      <c r="C22" s="240" t="s">
        <v>19</v>
      </c>
      <c r="D22" s="234" t="s">
        <v>12</v>
      </c>
      <c r="E22" s="240" t="s">
        <v>226</v>
      </c>
      <c r="F22" s="240" t="s">
        <v>102</v>
      </c>
      <c r="G22" s="236">
        <f>G23</f>
        <v>6609.5</v>
      </c>
      <c r="H22" s="112"/>
    </row>
    <row r="23" spans="1:10" ht="33.75">
      <c r="A23" s="239" t="s">
        <v>103</v>
      </c>
      <c r="B23" s="243" t="s">
        <v>177</v>
      </c>
      <c r="C23" s="240" t="s">
        <v>19</v>
      </c>
      <c r="D23" s="234" t="s">
        <v>12</v>
      </c>
      <c r="E23" s="240" t="s">
        <v>226</v>
      </c>
      <c r="F23" s="240" t="s">
        <v>104</v>
      </c>
      <c r="G23" s="236">
        <v>6609.5</v>
      </c>
      <c r="H23" s="112"/>
      <c r="J23" s="63" t="s">
        <v>191</v>
      </c>
    </row>
    <row r="24" spans="1:8" ht="22.5">
      <c r="A24" s="239" t="s">
        <v>218</v>
      </c>
      <c r="B24" s="243" t="s">
        <v>177</v>
      </c>
      <c r="C24" s="234" t="s">
        <v>19</v>
      </c>
      <c r="D24" s="234" t="s">
        <v>12</v>
      </c>
      <c r="E24" s="240" t="s">
        <v>227</v>
      </c>
      <c r="F24" s="240"/>
      <c r="G24" s="236">
        <f>G25</f>
        <v>11152</v>
      </c>
      <c r="H24" s="112"/>
    </row>
    <row r="25" spans="1:8" ht="12.75">
      <c r="A25" s="239" t="s">
        <v>141</v>
      </c>
      <c r="B25" s="243" t="s">
        <v>177</v>
      </c>
      <c r="C25" s="234" t="s">
        <v>19</v>
      </c>
      <c r="D25" s="234" t="s">
        <v>12</v>
      </c>
      <c r="E25" s="240" t="s">
        <v>258</v>
      </c>
      <c r="F25" s="232"/>
      <c r="G25" s="236">
        <f>G26+G30</f>
        <v>11152</v>
      </c>
      <c r="H25" s="112"/>
    </row>
    <row r="26" spans="1:8" ht="33.75">
      <c r="A26" s="239" t="s">
        <v>105</v>
      </c>
      <c r="B26" s="243" t="s">
        <v>177</v>
      </c>
      <c r="C26" s="234" t="s">
        <v>19</v>
      </c>
      <c r="D26" s="234" t="s">
        <v>12</v>
      </c>
      <c r="E26" s="240" t="s">
        <v>258</v>
      </c>
      <c r="F26" s="240" t="s">
        <v>106</v>
      </c>
      <c r="G26" s="236">
        <f>G27</f>
        <v>1816.3</v>
      </c>
      <c r="H26" s="112"/>
    </row>
    <row r="27" spans="1:8" ht="12.75">
      <c r="A27" s="239" t="s">
        <v>142</v>
      </c>
      <c r="B27" s="243" t="s">
        <v>177</v>
      </c>
      <c r="C27" s="234" t="s">
        <v>19</v>
      </c>
      <c r="D27" s="234" t="s">
        <v>12</v>
      </c>
      <c r="E27" s="240" t="s">
        <v>258</v>
      </c>
      <c r="F27" s="240">
        <v>110</v>
      </c>
      <c r="G27" s="236">
        <f>G28+G29</f>
        <v>1816.3</v>
      </c>
      <c r="H27" s="112"/>
    </row>
    <row r="28" spans="1:8" ht="12.75">
      <c r="A28" s="239" t="s">
        <v>577</v>
      </c>
      <c r="B28" s="243" t="s">
        <v>177</v>
      </c>
      <c r="C28" s="234" t="s">
        <v>19</v>
      </c>
      <c r="D28" s="234" t="s">
        <v>12</v>
      </c>
      <c r="E28" s="240" t="s">
        <v>258</v>
      </c>
      <c r="F28" s="240">
        <v>111</v>
      </c>
      <c r="G28" s="236">
        <v>1395</v>
      </c>
      <c r="H28" s="135"/>
    </row>
    <row r="29" spans="1:8" ht="22.5">
      <c r="A29" s="245" t="s">
        <v>576</v>
      </c>
      <c r="B29" s="243" t="s">
        <v>177</v>
      </c>
      <c r="C29" s="234" t="s">
        <v>19</v>
      </c>
      <c r="D29" s="234" t="s">
        <v>12</v>
      </c>
      <c r="E29" s="240" t="s">
        <v>258</v>
      </c>
      <c r="F29" s="240">
        <v>119</v>
      </c>
      <c r="G29" s="236">
        <v>421.3</v>
      </c>
      <c r="H29" s="77"/>
    </row>
    <row r="30" spans="1:8" ht="22.5">
      <c r="A30" s="238" t="s">
        <v>530</v>
      </c>
      <c r="B30" s="243" t="s">
        <v>177</v>
      </c>
      <c r="C30" s="240" t="s">
        <v>19</v>
      </c>
      <c r="D30" s="234" t="s">
        <v>12</v>
      </c>
      <c r="E30" s="240" t="s">
        <v>258</v>
      </c>
      <c r="F30" s="240" t="s">
        <v>100</v>
      </c>
      <c r="G30" s="236">
        <f>G31</f>
        <v>9335.7</v>
      </c>
      <c r="H30" s="135"/>
    </row>
    <row r="31" spans="1:8" ht="12.75">
      <c r="A31" s="239" t="s">
        <v>101</v>
      </c>
      <c r="B31" s="243" t="s">
        <v>177</v>
      </c>
      <c r="C31" s="240" t="s">
        <v>19</v>
      </c>
      <c r="D31" s="234" t="s">
        <v>12</v>
      </c>
      <c r="E31" s="240" t="s">
        <v>258</v>
      </c>
      <c r="F31" s="240" t="s">
        <v>102</v>
      </c>
      <c r="G31" s="236">
        <f>G32</f>
        <v>9335.7</v>
      </c>
      <c r="H31" s="135"/>
    </row>
    <row r="32" spans="1:8" ht="33.75">
      <c r="A32" s="239" t="s">
        <v>103</v>
      </c>
      <c r="B32" s="243" t="s">
        <v>177</v>
      </c>
      <c r="C32" s="240" t="s">
        <v>19</v>
      </c>
      <c r="D32" s="234" t="s">
        <v>12</v>
      </c>
      <c r="E32" s="240" t="s">
        <v>258</v>
      </c>
      <c r="F32" s="240" t="s">
        <v>104</v>
      </c>
      <c r="G32" s="236">
        <v>9335.7</v>
      </c>
      <c r="H32" s="135"/>
    </row>
    <row r="33" spans="1:8" ht="22.5">
      <c r="A33" s="239" t="s">
        <v>213</v>
      </c>
      <c r="B33" s="243" t="s">
        <v>177</v>
      </c>
      <c r="C33" s="234" t="s">
        <v>19</v>
      </c>
      <c r="D33" s="234" t="s">
        <v>12</v>
      </c>
      <c r="E33" s="240" t="s">
        <v>228</v>
      </c>
      <c r="F33" s="240"/>
      <c r="G33" s="236">
        <f>G34</f>
        <v>322</v>
      </c>
      <c r="H33" s="135"/>
    </row>
    <row r="34" spans="1:8" ht="22.5">
      <c r="A34" s="239" t="s">
        <v>260</v>
      </c>
      <c r="B34" s="243" t="s">
        <v>177</v>
      </c>
      <c r="C34" s="234" t="s">
        <v>19</v>
      </c>
      <c r="D34" s="234" t="s">
        <v>12</v>
      </c>
      <c r="E34" s="240" t="s">
        <v>263</v>
      </c>
      <c r="F34" s="240"/>
      <c r="G34" s="236">
        <f>G35+G39</f>
        <v>322</v>
      </c>
      <c r="H34" s="135"/>
    </row>
    <row r="35" spans="1:8" ht="33.75">
      <c r="A35" s="239" t="s">
        <v>105</v>
      </c>
      <c r="B35" s="243" t="s">
        <v>177</v>
      </c>
      <c r="C35" s="234" t="s">
        <v>19</v>
      </c>
      <c r="D35" s="234" t="s">
        <v>12</v>
      </c>
      <c r="E35" s="240" t="s">
        <v>263</v>
      </c>
      <c r="F35" s="240">
        <v>100</v>
      </c>
      <c r="G35" s="236">
        <f>G36</f>
        <v>121.5</v>
      </c>
      <c r="H35" s="135"/>
    </row>
    <row r="36" spans="1:8" ht="12.75">
      <c r="A36" s="239" t="s">
        <v>142</v>
      </c>
      <c r="B36" s="243" t="s">
        <v>177</v>
      </c>
      <c r="C36" s="234" t="s">
        <v>19</v>
      </c>
      <c r="D36" s="234" t="s">
        <v>12</v>
      </c>
      <c r="E36" s="240" t="s">
        <v>263</v>
      </c>
      <c r="F36" s="240">
        <v>110</v>
      </c>
      <c r="G36" s="236">
        <f>G37+G38</f>
        <v>121.5</v>
      </c>
      <c r="H36" s="135"/>
    </row>
    <row r="37" spans="1:8" ht="12.75">
      <c r="A37" s="239" t="s">
        <v>577</v>
      </c>
      <c r="B37" s="243" t="s">
        <v>177</v>
      </c>
      <c r="C37" s="234" t="s">
        <v>19</v>
      </c>
      <c r="D37" s="234" t="s">
        <v>12</v>
      </c>
      <c r="E37" s="240" t="s">
        <v>263</v>
      </c>
      <c r="F37" s="240">
        <v>111</v>
      </c>
      <c r="G37" s="236">
        <v>0</v>
      </c>
      <c r="H37" s="135"/>
    </row>
    <row r="38" spans="1:8" ht="12.75">
      <c r="A38" s="238" t="s">
        <v>578</v>
      </c>
      <c r="B38" s="243" t="s">
        <v>177</v>
      </c>
      <c r="C38" s="234" t="s">
        <v>19</v>
      </c>
      <c r="D38" s="234" t="s">
        <v>12</v>
      </c>
      <c r="E38" s="240" t="s">
        <v>263</v>
      </c>
      <c r="F38" s="240">
        <v>112</v>
      </c>
      <c r="G38" s="236">
        <v>121.5</v>
      </c>
      <c r="H38" s="135"/>
    </row>
    <row r="39" spans="1:9" ht="22.5">
      <c r="A39" s="239" t="s">
        <v>386</v>
      </c>
      <c r="B39" s="243" t="s">
        <v>177</v>
      </c>
      <c r="C39" s="234" t="s">
        <v>19</v>
      </c>
      <c r="D39" s="234" t="s">
        <v>12</v>
      </c>
      <c r="E39" s="240" t="s">
        <v>263</v>
      </c>
      <c r="F39" s="240" t="s">
        <v>113</v>
      </c>
      <c r="G39" s="236">
        <f>G40</f>
        <v>200.5</v>
      </c>
      <c r="H39" s="135"/>
      <c r="I39" s="136"/>
    </row>
    <row r="40" spans="1:8" ht="22.5">
      <c r="A40" s="239" t="s">
        <v>114</v>
      </c>
      <c r="B40" s="243" t="s">
        <v>177</v>
      </c>
      <c r="C40" s="234" t="s">
        <v>19</v>
      </c>
      <c r="D40" s="234" t="s">
        <v>12</v>
      </c>
      <c r="E40" s="240" t="s">
        <v>263</v>
      </c>
      <c r="F40" s="240" t="s">
        <v>115</v>
      </c>
      <c r="G40" s="236">
        <f>G41</f>
        <v>200.5</v>
      </c>
      <c r="H40" s="137"/>
    </row>
    <row r="41" spans="1:8" ht="22.5">
      <c r="A41" s="238" t="s">
        <v>526</v>
      </c>
      <c r="B41" s="243" t="s">
        <v>177</v>
      </c>
      <c r="C41" s="234" t="s">
        <v>19</v>
      </c>
      <c r="D41" s="234" t="s">
        <v>12</v>
      </c>
      <c r="E41" s="240" t="s">
        <v>263</v>
      </c>
      <c r="F41" s="240" t="s">
        <v>117</v>
      </c>
      <c r="G41" s="236">
        <v>200.5</v>
      </c>
      <c r="H41" s="135"/>
    </row>
    <row r="42" spans="1:8" ht="12.75">
      <c r="A42" s="238" t="s">
        <v>544</v>
      </c>
      <c r="B42" s="243" t="s">
        <v>177</v>
      </c>
      <c r="C42" s="234" t="s">
        <v>19</v>
      </c>
      <c r="D42" s="234" t="s">
        <v>12</v>
      </c>
      <c r="E42" s="240" t="s">
        <v>543</v>
      </c>
      <c r="F42" s="240"/>
      <c r="G42" s="236">
        <f>G43</f>
        <v>181.5</v>
      </c>
      <c r="H42" s="135"/>
    </row>
    <row r="43" spans="1:8" ht="22.5">
      <c r="A43" s="239" t="s">
        <v>530</v>
      </c>
      <c r="B43" s="243" t="s">
        <v>177</v>
      </c>
      <c r="C43" s="234" t="s">
        <v>19</v>
      </c>
      <c r="D43" s="234" t="s">
        <v>12</v>
      </c>
      <c r="E43" s="240" t="s">
        <v>543</v>
      </c>
      <c r="F43" s="240">
        <v>600</v>
      </c>
      <c r="G43" s="236">
        <f>G44</f>
        <v>181.5</v>
      </c>
      <c r="H43" s="135"/>
    </row>
    <row r="44" spans="1:8" ht="12.75">
      <c r="A44" s="239" t="s">
        <v>101</v>
      </c>
      <c r="B44" s="243" t="s">
        <v>177</v>
      </c>
      <c r="C44" s="234" t="s">
        <v>19</v>
      </c>
      <c r="D44" s="234" t="s">
        <v>12</v>
      </c>
      <c r="E44" s="240" t="s">
        <v>543</v>
      </c>
      <c r="F44" s="240">
        <v>610</v>
      </c>
      <c r="G44" s="236">
        <f>G45</f>
        <v>181.5</v>
      </c>
      <c r="H44" s="135"/>
    </row>
    <row r="45" spans="1:8" ht="33.75">
      <c r="A45" s="239" t="s">
        <v>103</v>
      </c>
      <c r="B45" s="243" t="s">
        <v>177</v>
      </c>
      <c r="C45" s="234" t="s">
        <v>19</v>
      </c>
      <c r="D45" s="234" t="s">
        <v>12</v>
      </c>
      <c r="E45" s="240" t="s">
        <v>543</v>
      </c>
      <c r="F45" s="240">
        <v>611</v>
      </c>
      <c r="G45" s="236">
        <v>181.5</v>
      </c>
      <c r="H45" s="135"/>
    </row>
    <row r="46" spans="1:8" ht="12.75">
      <c r="A46" s="61" t="s">
        <v>46</v>
      </c>
      <c r="B46" s="66" t="s">
        <v>177</v>
      </c>
      <c r="C46" s="12" t="s">
        <v>19</v>
      </c>
      <c r="D46" s="11" t="s">
        <v>15</v>
      </c>
      <c r="E46" s="15"/>
      <c r="F46" s="15"/>
      <c r="G46" s="13">
        <f>G57+G47+G52</f>
        <v>9586.7</v>
      </c>
      <c r="H46" s="135"/>
    </row>
    <row r="47" spans="1:8" ht="22.5">
      <c r="A47" s="239" t="s">
        <v>416</v>
      </c>
      <c r="B47" s="243" t="s">
        <v>177</v>
      </c>
      <c r="C47" s="240" t="s">
        <v>19</v>
      </c>
      <c r="D47" s="234" t="s">
        <v>15</v>
      </c>
      <c r="E47" s="240" t="s">
        <v>417</v>
      </c>
      <c r="F47" s="240"/>
      <c r="G47" s="236">
        <f>G48</f>
        <v>78</v>
      </c>
      <c r="H47" s="112"/>
    </row>
    <row r="48" spans="1:8" ht="33.75">
      <c r="A48" s="239" t="s">
        <v>418</v>
      </c>
      <c r="B48" s="243" t="s">
        <v>177</v>
      </c>
      <c r="C48" s="234" t="s">
        <v>19</v>
      </c>
      <c r="D48" s="234" t="s">
        <v>15</v>
      </c>
      <c r="E48" s="240" t="s">
        <v>415</v>
      </c>
      <c r="F48" s="240"/>
      <c r="G48" s="236">
        <f>G49</f>
        <v>78</v>
      </c>
      <c r="H48" s="112"/>
    </row>
    <row r="49" spans="1:8" ht="22.5">
      <c r="A49" s="239" t="s">
        <v>386</v>
      </c>
      <c r="B49" s="243" t="s">
        <v>177</v>
      </c>
      <c r="C49" s="234" t="s">
        <v>19</v>
      </c>
      <c r="D49" s="234" t="s">
        <v>15</v>
      </c>
      <c r="E49" s="240" t="s">
        <v>415</v>
      </c>
      <c r="F49" s="240" t="s">
        <v>113</v>
      </c>
      <c r="G49" s="236">
        <f>G50</f>
        <v>78</v>
      </c>
      <c r="H49" s="112"/>
    </row>
    <row r="50" spans="1:8" ht="22.5">
      <c r="A50" s="238" t="s">
        <v>114</v>
      </c>
      <c r="B50" s="243" t="s">
        <v>177</v>
      </c>
      <c r="C50" s="234" t="s">
        <v>19</v>
      </c>
      <c r="D50" s="234" t="s">
        <v>15</v>
      </c>
      <c r="E50" s="240" t="s">
        <v>415</v>
      </c>
      <c r="F50" s="240" t="s">
        <v>115</v>
      </c>
      <c r="G50" s="236">
        <f>G51</f>
        <v>78</v>
      </c>
      <c r="H50" s="112"/>
    </row>
    <row r="51" spans="1:8" ht="22.5">
      <c r="A51" s="238" t="s">
        <v>526</v>
      </c>
      <c r="B51" s="243" t="s">
        <v>177</v>
      </c>
      <c r="C51" s="234" t="s">
        <v>19</v>
      </c>
      <c r="D51" s="234" t="s">
        <v>15</v>
      </c>
      <c r="E51" s="240" t="s">
        <v>415</v>
      </c>
      <c r="F51" s="240" t="s">
        <v>117</v>
      </c>
      <c r="G51" s="236">
        <v>78</v>
      </c>
      <c r="H51" s="112"/>
    </row>
    <row r="52" spans="1:8" ht="12.75">
      <c r="A52" s="264" t="s">
        <v>579</v>
      </c>
      <c r="B52" s="243" t="s">
        <v>177</v>
      </c>
      <c r="C52" s="234" t="s">
        <v>19</v>
      </c>
      <c r="D52" s="234" t="s">
        <v>15</v>
      </c>
      <c r="E52" s="240" t="s">
        <v>484</v>
      </c>
      <c r="F52" s="240"/>
      <c r="G52" s="236">
        <f>G53</f>
        <v>50</v>
      </c>
      <c r="H52" s="112"/>
    </row>
    <row r="53" spans="1:8" ht="24">
      <c r="A53" s="265" t="s">
        <v>606</v>
      </c>
      <c r="B53" s="243" t="s">
        <v>177</v>
      </c>
      <c r="C53" s="234" t="s">
        <v>19</v>
      </c>
      <c r="D53" s="234" t="s">
        <v>15</v>
      </c>
      <c r="E53" s="240" t="s">
        <v>482</v>
      </c>
      <c r="F53" s="240"/>
      <c r="G53" s="236">
        <f>G54</f>
        <v>50</v>
      </c>
      <c r="H53" s="112"/>
    </row>
    <row r="54" spans="1:8" ht="22.5">
      <c r="A54" s="239" t="s">
        <v>386</v>
      </c>
      <c r="B54" s="243" t="s">
        <v>177</v>
      </c>
      <c r="C54" s="234" t="s">
        <v>19</v>
      </c>
      <c r="D54" s="234" t="s">
        <v>15</v>
      </c>
      <c r="E54" s="240" t="s">
        <v>482</v>
      </c>
      <c r="F54" s="240" t="s">
        <v>113</v>
      </c>
      <c r="G54" s="236">
        <f>G55</f>
        <v>50</v>
      </c>
      <c r="H54" s="112"/>
    </row>
    <row r="55" spans="1:8" ht="22.5">
      <c r="A55" s="238" t="s">
        <v>114</v>
      </c>
      <c r="B55" s="243" t="s">
        <v>177</v>
      </c>
      <c r="C55" s="234" t="s">
        <v>19</v>
      </c>
      <c r="D55" s="234" t="s">
        <v>15</v>
      </c>
      <c r="E55" s="240" t="s">
        <v>482</v>
      </c>
      <c r="F55" s="240" t="s">
        <v>115</v>
      </c>
      <c r="G55" s="236">
        <f>G56</f>
        <v>50</v>
      </c>
      <c r="H55" s="112"/>
    </row>
    <row r="56" spans="1:8" ht="22.5">
      <c r="A56" s="238" t="s">
        <v>526</v>
      </c>
      <c r="B56" s="243" t="s">
        <v>177</v>
      </c>
      <c r="C56" s="234" t="s">
        <v>19</v>
      </c>
      <c r="D56" s="234" t="s">
        <v>15</v>
      </c>
      <c r="E56" s="240" t="s">
        <v>482</v>
      </c>
      <c r="F56" s="240" t="s">
        <v>117</v>
      </c>
      <c r="G56" s="236">
        <v>50</v>
      </c>
      <c r="H56" s="112"/>
    </row>
    <row r="57" spans="1:8" ht="22.5">
      <c r="A57" s="239" t="s">
        <v>213</v>
      </c>
      <c r="B57" s="243" t="s">
        <v>177</v>
      </c>
      <c r="C57" s="234" t="s">
        <v>19</v>
      </c>
      <c r="D57" s="234" t="s">
        <v>15</v>
      </c>
      <c r="E57" s="240" t="s">
        <v>228</v>
      </c>
      <c r="F57" s="240"/>
      <c r="G57" s="236">
        <f>G58+G70</f>
        <v>9458.7</v>
      </c>
      <c r="H57" s="112"/>
    </row>
    <row r="58" spans="1:8" ht="22.5">
      <c r="A58" s="239" t="s">
        <v>262</v>
      </c>
      <c r="B58" s="243" t="s">
        <v>177</v>
      </c>
      <c r="C58" s="240" t="s">
        <v>19</v>
      </c>
      <c r="D58" s="234" t="s">
        <v>15</v>
      </c>
      <c r="E58" s="240" t="s">
        <v>261</v>
      </c>
      <c r="F58" s="240"/>
      <c r="G58" s="236">
        <f>G59+G63+G68</f>
        <v>544.5999999999999</v>
      </c>
      <c r="H58" s="112"/>
    </row>
    <row r="59" spans="1:8" ht="33.75">
      <c r="A59" s="239" t="s">
        <v>105</v>
      </c>
      <c r="B59" s="243" t="s">
        <v>177</v>
      </c>
      <c r="C59" s="240" t="s">
        <v>19</v>
      </c>
      <c r="D59" s="234" t="s">
        <v>15</v>
      </c>
      <c r="E59" s="240" t="s">
        <v>240</v>
      </c>
      <c r="F59" s="240">
        <v>100</v>
      </c>
      <c r="G59" s="236">
        <f>G60</f>
        <v>414.8</v>
      </c>
      <c r="H59" s="112"/>
    </row>
    <row r="60" spans="1:8" ht="33.75">
      <c r="A60" s="239" t="s">
        <v>105</v>
      </c>
      <c r="B60" s="243" t="s">
        <v>177</v>
      </c>
      <c r="C60" s="240" t="s">
        <v>19</v>
      </c>
      <c r="D60" s="234" t="s">
        <v>15</v>
      </c>
      <c r="E60" s="240" t="s">
        <v>240</v>
      </c>
      <c r="F60" s="240">
        <v>120</v>
      </c>
      <c r="G60" s="236">
        <f>G61+G62</f>
        <v>414.8</v>
      </c>
      <c r="H60" s="112"/>
    </row>
    <row r="61" spans="1:8" ht="12.75">
      <c r="A61" s="245" t="s">
        <v>384</v>
      </c>
      <c r="B61" s="243" t="s">
        <v>177</v>
      </c>
      <c r="C61" s="240" t="s">
        <v>19</v>
      </c>
      <c r="D61" s="234" t="s">
        <v>15</v>
      </c>
      <c r="E61" s="240" t="s">
        <v>240</v>
      </c>
      <c r="F61" s="240">
        <v>121</v>
      </c>
      <c r="G61" s="236">
        <v>318.6</v>
      </c>
      <c r="H61" s="112"/>
    </row>
    <row r="62" spans="1:8" ht="33.75">
      <c r="A62" s="245" t="s">
        <v>385</v>
      </c>
      <c r="B62" s="243" t="s">
        <v>177</v>
      </c>
      <c r="C62" s="240" t="s">
        <v>19</v>
      </c>
      <c r="D62" s="234" t="s">
        <v>15</v>
      </c>
      <c r="E62" s="240" t="s">
        <v>240</v>
      </c>
      <c r="F62" s="240">
        <v>129</v>
      </c>
      <c r="G62" s="236">
        <v>96.2</v>
      </c>
      <c r="H62" s="112"/>
    </row>
    <row r="63" spans="1:8" ht="22.5">
      <c r="A63" s="239" t="s">
        <v>386</v>
      </c>
      <c r="B63" s="243" t="s">
        <v>177</v>
      </c>
      <c r="C63" s="240" t="s">
        <v>19</v>
      </c>
      <c r="D63" s="234" t="s">
        <v>15</v>
      </c>
      <c r="E63" s="240" t="s">
        <v>241</v>
      </c>
      <c r="F63" s="240">
        <v>200</v>
      </c>
      <c r="G63" s="236">
        <f>G64</f>
        <v>127</v>
      </c>
      <c r="H63" s="112"/>
    </row>
    <row r="64" spans="1:8" ht="22.5">
      <c r="A64" s="238" t="s">
        <v>525</v>
      </c>
      <c r="B64" s="243" t="s">
        <v>177</v>
      </c>
      <c r="C64" s="240" t="s">
        <v>19</v>
      </c>
      <c r="D64" s="234" t="s">
        <v>15</v>
      </c>
      <c r="E64" s="240" t="s">
        <v>241</v>
      </c>
      <c r="F64" s="240">
        <v>240</v>
      </c>
      <c r="G64" s="236">
        <f>G66+G65</f>
        <v>127</v>
      </c>
      <c r="H64" s="112"/>
    </row>
    <row r="65" spans="1:8" ht="22.5">
      <c r="A65" s="238" t="s">
        <v>538</v>
      </c>
      <c r="B65" s="243" t="s">
        <v>177</v>
      </c>
      <c r="C65" s="240" t="s">
        <v>19</v>
      </c>
      <c r="D65" s="234" t="s">
        <v>15</v>
      </c>
      <c r="E65" s="240" t="s">
        <v>241</v>
      </c>
      <c r="F65" s="240">
        <v>242</v>
      </c>
      <c r="G65" s="236">
        <v>15</v>
      </c>
      <c r="H65" s="112"/>
    </row>
    <row r="66" spans="1:8" ht="22.5">
      <c r="A66" s="238" t="s">
        <v>526</v>
      </c>
      <c r="B66" s="243" t="s">
        <v>177</v>
      </c>
      <c r="C66" s="240" t="s">
        <v>19</v>
      </c>
      <c r="D66" s="234" t="s">
        <v>15</v>
      </c>
      <c r="E66" s="240" t="s">
        <v>241</v>
      </c>
      <c r="F66" s="240">
        <v>244</v>
      </c>
      <c r="G66" s="236">
        <v>112</v>
      </c>
      <c r="H66" s="113"/>
    </row>
    <row r="67" spans="1:8" ht="12.75">
      <c r="A67" s="238" t="s">
        <v>118</v>
      </c>
      <c r="B67" s="243" t="s">
        <v>177</v>
      </c>
      <c r="C67" s="240" t="s">
        <v>19</v>
      </c>
      <c r="D67" s="234" t="s">
        <v>15</v>
      </c>
      <c r="E67" s="240" t="s">
        <v>241</v>
      </c>
      <c r="F67" s="240">
        <v>800</v>
      </c>
      <c r="G67" s="236">
        <f>G68</f>
        <v>2.8</v>
      </c>
      <c r="H67" s="113"/>
    </row>
    <row r="68" spans="1:8" s="54" customFormat="1" ht="12.75">
      <c r="A68" s="238" t="s">
        <v>531</v>
      </c>
      <c r="B68" s="243" t="s">
        <v>177</v>
      </c>
      <c r="C68" s="263" t="s">
        <v>19</v>
      </c>
      <c r="D68" s="248" t="s">
        <v>15</v>
      </c>
      <c r="E68" s="240" t="s">
        <v>241</v>
      </c>
      <c r="F68" s="263" t="s">
        <v>119</v>
      </c>
      <c r="G68" s="249">
        <f>G69</f>
        <v>2.8</v>
      </c>
      <c r="H68" s="113"/>
    </row>
    <row r="69" spans="1:8" s="54" customFormat="1" ht="12.75">
      <c r="A69" s="247" t="s">
        <v>17</v>
      </c>
      <c r="B69" s="243" t="s">
        <v>177</v>
      </c>
      <c r="C69" s="263" t="s">
        <v>19</v>
      </c>
      <c r="D69" s="248" t="s">
        <v>15</v>
      </c>
      <c r="E69" s="240" t="s">
        <v>241</v>
      </c>
      <c r="F69" s="263" t="s">
        <v>120</v>
      </c>
      <c r="G69" s="249">
        <v>2.8</v>
      </c>
      <c r="H69" s="113"/>
    </row>
    <row r="70" spans="1:8" ht="22.5">
      <c r="A70" s="239" t="s">
        <v>260</v>
      </c>
      <c r="B70" s="243" t="s">
        <v>177</v>
      </c>
      <c r="C70" s="240" t="s">
        <v>19</v>
      </c>
      <c r="D70" s="234" t="s">
        <v>15</v>
      </c>
      <c r="E70" s="240" t="s">
        <v>242</v>
      </c>
      <c r="F70" s="240"/>
      <c r="G70" s="236">
        <f>G71+G76+G75</f>
        <v>8914.1</v>
      </c>
      <c r="H70" s="112"/>
    </row>
    <row r="71" spans="1:8" ht="33.75">
      <c r="A71" s="239" t="s">
        <v>105</v>
      </c>
      <c r="B71" s="243" t="s">
        <v>177</v>
      </c>
      <c r="C71" s="240" t="s">
        <v>19</v>
      </c>
      <c r="D71" s="234" t="s">
        <v>15</v>
      </c>
      <c r="E71" s="240" t="s">
        <v>243</v>
      </c>
      <c r="F71" s="240">
        <v>100</v>
      </c>
      <c r="G71" s="236">
        <f>G72</f>
        <v>8794.1</v>
      </c>
      <c r="H71" s="112"/>
    </row>
    <row r="72" spans="1:8" ht="12.75">
      <c r="A72" s="239" t="s">
        <v>142</v>
      </c>
      <c r="B72" s="243" t="s">
        <v>177</v>
      </c>
      <c r="C72" s="240" t="s">
        <v>19</v>
      </c>
      <c r="D72" s="234" t="s">
        <v>15</v>
      </c>
      <c r="E72" s="240" t="s">
        <v>243</v>
      </c>
      <c r="F72" s="240">
        <v>110</v>
      </c>
      <c r="G72" s="236">
        <f>G73+G74</f>
        <v>8794.1</v>
      </c>
      <c r="H72" s="112"/>
    </row>
    <row r="73" spans="1:8" ht="12.75">
      <c r="A73" s="262" t="s">
        <v>577</v>
      </c>
      <c r="B73" s="243" t="s">
        <v>177</v>
      </c>
      <c r="C73" s="240" t="s">
        <v>19</v>
      </c>
      <c r="D73" s="234" t="s">
        <v>15</v>
      </c>
      <c r="E73" s="240" t="s">
        <v>243</v>
      </c>
      <c r="F73" s="240">
        <v>111</v>
      </c>
      <c r="G73" s="236">
        <v>6754.3</v>
      </c>
      <c r="H73" s="112"/>
    </row>
    <row r="74" spans="1:8" ht="22.5">
      <c r="A74" s="245" t="s">
        <v>576</v>
      </c>
      <c r="B74" s="243" t="s">
        <v>177</v>
      </c>
      <c r="C74" s="240" t="s">
        <v>19</v>
      </c>
      <c r="D74" s="234" t="s">
        <v>15</v>
      </c>
      <c r="E74" s="240" t="s">
        <v>243</v>
      </c>
      <c r="F74" s="240">
        <v>119</v>
      </c>
      <c r="G74" s="236">
        <v>2039.8</v>
      </c>
      <c r="H74" s="112"/>
    </row>
    <row r="75" spans="1:8" ht="22.5">
      <c r="A75" s="238" t="s">
        <v>523</v>
      </c>
      <c r="B75" s="243" t="s">
        <v>177</v>
      </c>
      <c r="C75" s="240" t="s">
        <v>19</v>
      </c>
      <c r="D75" s="234" t="s">
        <v>15</v>
      </c>
      <c r="E75" s="240" t="s">
        <v>244</v>
      </c>
      <c r="F75" s="240">
        <v>112</v>
      </c>
      <c r="G75" s="236">
        <v>0</v>
      </c>
      <c r="H75" s="112"/>
    </row>
    <row r="76" spans="1:8" ht="22.5">
      <c r="A76" s="239" t="s">
        <v>386</v>
      </c>
      <c r="B76" s="243" t="s">
        <v>177</v>
      </c>
      <c r="C76" s="240" t="s">
        <v>19</v>
      </c>
      <c r="D76" s="234" t="s">
        <v>15</v>
      </c>
      <c r="E76" s="240" t="s">
        <v>244</v>
      </c>
      <c r="F76" s="240" t="s">
        <v>113</v>
      </c>
      <c r="G76" s="236">
        <f>SUM(G77)</f>
        <v>120</v>
      </c>
      <c r="H76" s="112"/>
    </row>
    <row r="77" spans="1:8" ht="22.5">
      <c r="A77" s="238" t="s">
        <v>525</v>
      </c>
      <c r="B77" s="243" t="s">
        <v>177</v>
      </c>
      <c r="C77" s="240" t="s">
        <v>19</v>
      </c>
      <c r="D77" s="234" t="s">
        <v>15</v>
      </c>
      <c r="E77" s="240" t="s">
        <v>244</v>
      </c>
      <c r="F77" s="240" t="s">
        <v>115</v>
      </c>
      <c r="G77" s="236">
        <f>G79+G78</f>
        <v>120</v>
      </c>
      <c r="H77" s="112"/>
    </row>
    <row r="78" spans="1:8" ht="22.5">
      <c r="A78" s="238" t="s">
        <v>538</v>
      </c>
      <c r="B78" s="243" t="s">
        <v>177</v>
      </c>
      <c r="C78" s="240" t="s">
        <v>19</v>
      </c>
      <c r="D78" s="234" t="s">
        <v>15</v>
      </c>
      <c r="E78" s="240" t="s">
        <v>244</v>
      </c>
      <c r="F78" s="240">
        <v>242</v>
      </c>
      <c r="G78" s="236">
        <v>85</v>
      </c>
      <c r="H78" s="112"/>
    </row>
    <row r="79" spans="1:8" ht="22.5">
      <c r="A79" s="238" t="s">
        <v>526</v>
      </c>
      <c r="B79" s="243" t="s">
        <v>177</v>
      </c>
      <c r="C79" s="240" t="s">
        <v>19</v>
      </c>
      <c r="D79" s="234" t="s">
        <v>15</v>
      </c>
      <c r="E79" s="240" t="s">
        <v>244</v>
      </c>
      <c r="F79" s="240" t="s">
        <v>117</v>
      </c>
      <c r="G79" s="236">
        <v>35</v>
      </c>
      <c r="H79" s="110"/>
    </row>
    <row r="80" spans="1:9" ht="21">
      <c r="A80" s="86" t="s">
        <v>409</v>
      </c>
      <c r="B80" s="156" t="s">
        <v>29</v>
      </c>
      <c r="C80" s="157" t="s">
        <v>8</v>
      </c>
      <c r="D80" s="158" t="s">
        <v>8</v>
      </c>
      <c r="E80" s="157" t="s">
        <v>9</v>
      </c>
      <c r="F80" s="157" t="s">
        <v>10</v>
      </c>
      <c r="G80" s="155">
        <f>G81</f>
        <v>63732.700000000004</v>
      </c>
      <c r="H80" s="111">
        <v>63732.7</v>
      </c>
      <c r="I80" s="69">
        <f>G80-H80</f>
        <v>0</v>
      </c>
    </row>
    <row r="81" spans="1:8" ht="12.75">
      <c r="A81" s="61" t="s">
        <v>33</v>
      </c>
      <c r="B81" s="11" t="s">
        <v>29</v>
      </c>
      <c r="C81" s="12" t="s">
        <v>16</v>
      </c>
      <c r="D81" s="11" t="s">
        <v>8</v>
      </c>
      <c r="E81" s="12" t="s">
        <v>9</v>
      </c>
      <c r="F81" s="12" t="s">
        <v>10</v>
      </c>
      <c r="G81" s="13">
        <f>G82+G135</f>
        <v>63732.700000000004</v>
      </c>
      <c r="H81" s="111"/>
    </row>
    <row r="82" spans="1:8" ht="12.75">
      <c r="A82" s="251" t="s">
        <v>34</v>
      </c>
      <c r="B82" s="258" t="s">
        <v>29</v>
      </c>
      <c r="C82" s="232" t="s">
        <v>16</v>
      </c>
      <c r="D82" s="258" t="s">
        <v>14</v>
      </c>
      <c r="E82" s="240"/>
      <c r="F82" s="240"/>
      <c r="G82" s="259">
        <f>G83</f>
        <v>59859.100000000006</v>
      </c>
      <c r="H82" s="112"/>
    </row>
    <row r="83" spans="1:8" ht="21">
      <c r="A83" s="251" t="s">
        <v>585</v>
      </c>
      <c r="B83" s="234" t="s">
        <v>29</v>
      </c>
      <c r="C83" s="240">
        <v>10</v>
      </c>
      <c r="D83" s="234" t="s">
        <v>14</v>
      </c>
      <c r="E83" s="242" t="s">
        <v>314</v>
      </c>
      <c r="F83" s="240"/>
      <c r="G83" s="236">
        <f>G84+G108</f>
        <v>59859.100000000006</v>
      </c>
      <c r="H83" s="113"/>
    </row>
    <row r="84" spans="1:8" s="51" customFormat="1" ht="22.5">
      <c r="A84" s="239" t="s">
        <v>316</v>
      </c>
      <c r="B84" s="248" t="s">
        <v>29</v>
      </c>
      <c r="C84" s="248" t="s">
        <v>16</v>
      </c>
      <c r="D84" s="248" t="s">
        <v>14</v>
      </c>
      <c r="E84" s="252" t="s">
        <v>315</v>
      </c>
      <c r="F84" s="250"/>
      <c r="G84" s="249">
        <f>G90+G85+G95+G103</f>
        <v>49720.4</v>
      </c>
      <c r="H84" s="113"/>
    </row>
    <row r="85" spans="1:8" s="51" customFormat="1" ht="22.5">
      <c r="A85" s="239" t="s">
        <v>328</v>
      </c>
      <c r="B85" s="248" t="s">
        <v>29</v>
      </c>
      <c r="C85" s="248" t="s">
        <v>16</v>
      </c>
      <c r="D85" s="248" t="s">
        <v>14</v>
      </c>
      <c r="E85" s="252" t="s">
        <v>329</v>
      </c>
      <c r="F85" s="250"/>
      <c r="G85" s="249">
        <f>G86</f>
        <v>9011.8</v>
      </c>
      <c r="H85" s="113"/>
    </row>
    <row r="86" spans="1:8" s="51" customFormat="1" ht="11.25">
      <c r="A86" s="247" t="s">
        <v>147</v>
      </c>
      <c r="B86" s="248" t="s">
        <v>29</v>
      </c>
      <c r="C86" s="248" t="s">
        <v>16</v>
      </c>
      <c r="D86" s="248" t="s">
        <v>14</v>
      </c>
      <c r="E86" s="248" t="s">
        <v>319</v>
      </c>
      <c r="F86" s="250"/>
      <c r="G86" s="249">
        <f>G87</f>
        <v>9011.8</v>
      </c>
      <c r="H86" s="112"/>
    </row>
    <row r="87" spans="1:8" s="51" customFormat="1" ht="11.25">
      <c r="A87" s="247" t="s">
        <v>53</v>
      </c>
      <c r="B87" s="248" t="s">
        <v>29</v>
      </c>
      <c r="C87" s="248" t="s">
        <v>16</v>
      </c>
      <c r="D87" s="248" t="s">
        <v>14</v>
      </c>
      <c r="E87" s="248" t="s">
        <v>319</v>
      </c>
      <c r="F87" s="248" t="s">
        <v>54</v>
      </c>
      <c r="G87" s="249">
        <f>G89</f>
        <v>9011.8</v>
      </c>
      <c r="H87" s="113"/>
    </row>
    <row r="88" spans="1:8" s="51" customFormat="1" ht="11.25">
      <c r="A88" s="247" t="s">
        <v>30</v>
      </c>
      <c r="B88" s="248" t="s">
        <v>29</v>
      </c>
      <c r="C88" s="248" t="s">
        <v>16</v>
      </c>
      <c r="D88" s="248" t="s">
        <v>14</v>
      </c>
      <c r="E88" s="248" t="s">
        <v>319</v>
      </c>
      <c r="F88" s="250">
        <v>310</v>
      </c>
      <c r="G88" s="249">
        <f>G89</f>
        <v>9011.8</v>
      </c>
      <c r="H88" s="113"/>
    </row>
    <row r="89" spans="1:8" s="51" customFormat="1" ht="22.5">
      <c r="A89" s="238" t="s">
        <v>527</v>
      </c>
      <c r="B89" s="248" t="s">
        <v>29</v>
      </c>
      <c r="C89" s="248" t="s">
        <v>16</v>
      </c>
      <c r="D89" s="248" t="s">
        <v>14</v>
      </c>
      <c r="E89" s="248" t="s">
        <v>319</v>
      </c>
      <c r="F89" s="250">
        <v>313</v>
      </c>
      <c r="G89" s="249">
        <v>9011.8</v>
      </c>
      <c r="H89" s="113"/>
    </row>
    <row r="90" spans="1:8" s="51" customFormat="1" ht="45">
      <c r="A90" s="239" t="s">
        <v>330</v>
      </c>
      <c r="B90" s="248" t="s">
        <v>29</v>
      </c>
      <c r="C90" s="248" t="s">
        <v>16</v>
      </c>
      <c r="D90" s="248" t="s">
        <v>14</v>
      </c>
      <c r="E90" s="248" t="s">
        <v>317</v>
      </c>
      <c r="F90" s="250"/>
      <c r="G90" s="249">
        <f>G91</f>
        <v>31953.2</v>
      </c>
      <c r="H90" s="112"/>
    </row>
    <row r="91" spans="1:8" s="68" customFormat="1" ht="45">
      <c r="A91" s="253" t="s">
        <v>357</v>
      </c>
      <c r="B91" s="248" t="s">
        <v>29</v>
      </c>
      <c r="C91" s="248" t="s">
        <v>16</v>
      </c>
      <c r="D91" s="248" t="s">
        <v>14</v>
      </c>
      <c r="E91" s="248" t="s">
        <v>318</v>
      </c>
      <c r="F91" s="240"/>
      <c r="G91" s="236">
        <f>G92</f>
        <v>31953.2</v>
      </c>
      <c r="H91" s="113"/>
    </row>
    <row r="92" spans="1:8" s="51" customFormat="1" ht="11.25">
      <c r="A92" s="247" t="s">
        <v>53</v>
      </c>
      <c r="B92" s="248" t="s">
        <v>29</v>
      </c>
      <c r="C92" s="248" t="s">
        <v>16</v>
      </c>
      <c r="D92" s="248" t="s">
        <v>14</v>
      </c>
      <c r="E92" s="248" t="s">
        <v>318</v>
      </c>
      <c r="F92" s="248" t="s">
        <v>54</v>
      </c>
      <c r="G92" s="249">
        <f>G94</f>
        <v>31953.2</v>
      </c>
      <c r="H92" s="113"/>
    </row>
    <row r="93" spans="1:8" s="51" customFormat="1" ht="11.25">
      <c r="A93" s="247" t="s">
        <v>30</v>
      </c>
      <c r="B93" s="248" t="s">
        <v>29</v>
      </c>
      <c r="C93" s="248" t="s">
        <v>16</v>
      </c>
      <c r="D93" s="248" t="s">
        <v>14</v>
      </c>
      <c r="E93" s="248" t="s">
        <v>318</v>
      </c>
      <c r="F93" s="250">
        <v>310</v>
      </c>
      <c r="G93" s="249">
        <f>G94</f>
        <v>31953.2</v>
      </c>
      <c r="H93" s="113"/>
    </row>
    <row r="94" spans="1:8" s="51" customFormat="1" ht="22.5">
      <c r="A94" s="238" t="s">
        <v>527</v>
      </c>
      <c r="B94" s="248" t="s">
        <v>29</v>
      </c>
      <c r="C94" s="248" t="s">
        <v>16</v>
      </c>
      <c r="D94" s="248" t="s">
        <v>14</v>
      </c>
      <c r="E94" s="248" t="s">
        <v>318</v>
      </c>
      <c r="F94" s="250">
        <v>313</v>
      </c>
      <c r="G94" s="249">
        <v>31953.2</v>
      </c>
      <c r="H94" s="112"/>
    </row>
    <row r="95" spans="1:8" ht="22.5">
      <c r="A95" s="239" t="s">
        <v>83</v>
      </c>
      <c r="B95" s="234" t="s">
        <v>29</v>
      </c>
      <c r="C95" s="240">
        <v>10</v>
      </c>
      <c r="D95" s="234" t="s">
        <v>14</v>
      </c>
      <c r="E95" s="240" t="s">
        <v>331</v>
      </c>
      <c r="F95" s="240" t="s">
        <v>10</v>
      </c>
      <c r="G95" s="236">
        <f>G96</f>
        <v>8526.5</v>
      </c>
      <c r="H95" s="112"/>
    </row>
    <row r="96" spans="1:8" ht="22.5">
      <c r="A96" s="239" t="s">
        <v>22</v>
      </c>
      <c r="B96" s="234" t="s">
        <v>29</v>
      </c>
      <c r="C96" s="240" t="s">
        <v>16</v>
      </c>
      <c r="D96" s="234" t="s">
        <v>14</v>
      </c>
      <c r="E96" s="240" t="s">
        <v>332</v>
      </c>
      <c r="F96" s="240"/>
      <c r="G96" s="236">
        <f>G97+G100</f>
        <v>8526.5</v>
      </c>
      <c r="H96" s="112"/>
    </row>
    <row r="97" spans="1:8" ht="22.5">
      <c r="A97" s="239" t="s">
        <v>386</v>
      </c>
      <c r="B97" s="234" t="s">
        <v>29</v>
      </c>
      <c r="C97" s="240" t="s">
        <v>16</v>
      </c>
      <c r="D97" s="234" t="s">
        <v>14</v>
      </c>
      <c r="E97" s="240" t="s">
        <v>332</v>
      </c>
      <c r="F97" s="240" t="s">
        <v>113</v>
      </c>
      <c r="G97" s="236">
        <f>SUM(G98)</f>
        <v>127.9</v>
      </c>
      <c r="H97" s="112"/>
    </row>
    <row r="98" spans="1:8" ht="22.5">
      <c r="A98" s="239" t="s">
        <v>114</v>
      </c>
      <c r="B98" s="234" t="s">
        <v>29</v>
      </c>
      <c r="C98" s="240" t="s">
        <v>16</v>
      </c>
      <c r="D98" s="234" t="s">
        <v>14</v>
      </c>
      <c r="E98" s="240" t="s">
        <v>332</v>
      </c>
      <c r="F98" s="240" t="s">
        <v>115</v>
      </c>
      <c r="G98" s="236">
        <f>G99</f>
        <v>127.9</v>
      </c>
      <c r="H98" s="112"/>
    </row>
    <row r="99" spans="1:8" ht="22.5">
      <c r="A99" s="239" t="s">
        <v>116</v>
      </c>
      <c r="B99" s="234" t="s">
        <v>29</v>
      </c>
      <c r="C99" s="240" t="s">
        <v>16</v>
      </c>
      <c r="D99" s="234" t="s">
        <v>14</v>
      </c>
      <c r="E99" s="240" t="s">
        <v>332</v>
      </c>
      <c r="F99" s="240" t="s">
        <v>117</v>
      </c>
      <c r="G99" s="236">
        <v>127.9</v>
      </c>
      <c r="H99" s="112"/>
    </row>
    <row r="100" spans="1:8" ht="12.75">
      <c r="A100" s="239" t="s">
        <v>53</v>
      </c>
      <c r="B100" s="234" t="s">
        <v>29</v>
      </c>
      <c r="C100" s="240" t="s">
        <v>16</v>
      </c>
      <c r="D100" s="234" t="s">
        <v>14</v>
      </c>
      <c r="E100" s="240" t="s">
        <v>332</v>
      </c>
      <c r="F100" s="240">
        <v>300</v>
      </c>
      <c r="G100" s="236">
        <f>G101</f>
        <v>8398.6</v>
      </c>
      <c r="H100" s="112"/>
    </row>
    <row r="101" spans="1:8" ht="12.75">
      <c r="A101" s="239" t="s">
        <v>30</v>
      </c>
      <c r="B101" s="234" t="s">
        <v>29</v>
      </c>
      <c r="C101" s="240" t="s">
        <v>16</v>
      </c>
      <c r="D101" s="234" t="s">
        <v>14</v>
      </c>
      <c r="E101" s="240" t="s">
        <v>332</v>
      </c>
      <c r="F101" s="240">
        <v>310</v>
      </c>
      <c r="G101" s="236">
        <f>G102</f>
        <v>8398.6</v>
      </c>
      <c r="H101" s="112"/>
    </row>
    <row r="102" spans="1:8" ht="22.5">
      <c r="A102" s="238" t="s">
        <v>527</v>
      </c>
      <c r="B102" s="234" t="s">
        <v>29</v>
      </c>
      <c r="C102" s="240">
        <v>10</v>
      </c>
      <c r="D102" s="234" t="s">
        <v>14</v>
      </c>
      <c r="E102" s="240" t="s">
        <v>332</v>
      </c>
      <c r="F102" s="240">
        <v>313</v>
      </c>
      <c r="G102" s="236">
        <v>8398.6</v>
      </c>
      <c r="H102" s="113"/>
    </row>
    <row r="103" spans="1:8" s="51" customFormat="1" ht="22.5">
      <c r="A103" s="247" t="s">
        <v>333</v>
      </c>
      <c r="B103" s="248" t="s">
        <v>29</v>
      </c>
      <c r="C103" s="248" t="s">
        <v>16</v>
      </c>
      <c r="D103" s="248" t="s">
        <v>14</v>
      </c>
      <c r="E103" s="248" t="s">
        <v>334</v>
      </c>
      <c r="F103" s="248"/>
      <c r="G103" s="249">
        <f>G105</f>
        <v>228.9</v>
      </c>
      <c r="H103" s="113"/>
    </row>
    <row r="104" spans="1:8" s="51" customFormat="1" ht="22.5">
      <c r="A104" s="247" t="s">
        <v>335</v>
      </c>
      <c r="B104" s="248" t="s">
        <v>29</v>
      </c>
      <c r="C104" s="248" t="s">
        <v>16</v>
      </c>
      <c r="D104" s="248" t="s">
        <v>14</v>
      </c>
      <c r="E104" s="248" t="s">
        <v>321</v>
      </c>
      <c r="F104" s="248"/>
      <c r="G104" s="249">
        <f>G105</f>
        <v>228.9</v>
      </c>
      <c r="H104" s="113"/>
    </row>
    <row r="105" spans="1:8" s="51" customFormat="1" ht="11.25">
      <c r="A105" s="247" t="s">
        <v>53</v>
      </c>
      <c r="B105" s="248" t="s">
        <v>29</v>
      </c>
      <c r="C105" s="248" t="s">
        <v>16</v>
      </c>
      <c r="D105" s="248" t="s">
        <v>14</v>
      </c>
      <c r="E105" s="248" t="s">
        <v>321</v>
      </c>
      <c r="F105" s="248" t="s">
        <v>54</v>
      </c>
      <c r="G105" s="249">
        <f>G106</f>
        <v>228.9</v>
      </c>
      <c r="H105" s="113"/>
    </row>
    <row r="106" spans="1:8" s="51" customFormat="1" ht="11.25">
      <c r="A106" s="247" t="s">
        <v>30</v>
      </c>
      <c r="B106" s="248" t="s">
        <v>29</v>
      </c>
      <c r="C106" s="248" t="s">
        <v>16</v>
      </c>
      <c r="D106" s="248" t="s">
        <v>14</v>
      </c>
      <c r="E106" s="248" t="s">
        <v>321</v>
      </c>
      <c r="F106" s="250">
        <v>310</v>
      </c>
      <c r="G106" s="249">
        <f>G107</f>
        <v>228.9</v>
      </c>
      <c r="H106" s="113"/>
    </row>
    <row r="107" spans="1:8" s="51" customFormat="1" ht="22.5">
      <c r="A107" s="238" t="s">
        <v>527</v>
      </c>
      <c r="B107" s="248" t="s">
        <v>29</v>
      </c>
      <c r="C107" s="248" t="s">
        <v>16</v>
      </c>
      <c r="D107" s="248" t="s">
        <v>14</v>
      </c>
      <c r="E107" s="248" t="s">
        <v>321</v>
      </c>
      <c r="F107" s="250">
        <v>313</v>
      </c>
      <c r="G107" s="249">
        <v>228.9</v>
      </c>
      <c r="H107" s="112"/>
    </row>
    <row r="108" spans="1:8" ht="21">
      <c r="A108" s="254" t="s">
        <v>322</v>
      </c>
      <c r="B108" s="234" t="s">
        <v>29</v>
      </c>
      <c r="C108" s="240">
        <v>10</v>
      </c>
      <c r="D108" s="234" t="s">
        <v>14</v>
      </c>
      <c r="E108" s="240" t="s">
        <v>323</v>
      </c>
      <c r="F108" s="240"/>
      <c r="G108" s="236">
        <f>G109+G117+G122+G130</f>
        <v>10138.7</v>
      </c>
      <c r="H108" s="113"/>
    </row>
    <row r="109" spans="1:8" s="51" customFormat="1" ht="22.5">
      <c r="A109" s="247" t="s">
        <v>324</v>
      </c>
      <c r="B109" s="248" t="s">
        <v>29</v>
      </c>
      <c r="C109" s="248" t="s">
        <v>16</v>
      </c>
      <c r="D109" s="248" t="s">
        <v>14</v>
      </c>
      <c r="E109" s="248" t="s">
        <v>325</v>
      </c>
      <c r="F109" s="248"/>
      <c r="G109" s="249">
        <f>G110</f>
        <v>4991.7</v>
      </c>
      <c r="H109" s="113"/>
    </row>
    <row r="110" spans="1:8" s="51" customFormat="1" ht="22.5">
      <c r="A110" s="247" t="s">
        <v>326</v>
      </c>
      <c r="B110" s="248" t="s">
        <v>29</v>
      </c>
      <c r="C110" s="248" t="s">
        <v>16</v>
      </c>
      <c r="D110" s="248" t="s">
        <v>14</v>
      </c>
      <c r="E110" s="248" t="s">
        <v>327</v>
      </c>
      <c r="F110" s="248"/>
      <c r="G110" s="249">
        <f>G111+G114</f>
        <v>4991.7</v>
      </c>
      <c r="H110" s="112"/>
    </row>
    <row r="111" spans="1:8" ht="22.5">
      <c r="A111" s="239" t="s">
        <v>386</v>
      </c>
      <c r="B111" s="234" t="s">
        <v>29</v>
      </c>
      <c r="C111" s="240" t="s">
        <v>16</v>
      </c>
      <c r="D111" s="234" t="s">
        <v>14</v>
      </c>
      <c r="E111" s="248" t="s">
        <v>327</v>
      </c>
      <c r="F111" s="240" t="s">
        <v>113</v>
      </c>
      <c r="G111" s="236">
        <f>SUM(G112)</f>
        <v>132</v>
      </c>
      <c r="H111" s="112"/>
    </row>
    <row r="112" spans="1:8" ht="22.5">
      <c r="A112" s="238" t="s">
        <v>525</v>
      </c>
      <c r="B112" s="234" t="s">
        <v>29</v>
      </c>
      <c r="C112" s="240" t="s">
        <v>16</v>
      </c>
      <c r="D112" s="234" t="s">
        <v>14</v>
      </c>
      <c r="E112" s="248" t="s">
        <v>327</v>
      </c>
      <c r="F112" s="240" t="s">
        <v>115</v>
      </c>
      <c r="G112" s="236">
        <f>G113</f>
        <v>132</v>
      </c>
      <c r="H112" s="112"/>
    </row>
    <row r="113" spans="1:8" ht="22.5">
      <c r="A113" s="238" t="s">
        <v>526</v>
      </c>
      <c r="B113" s="234" t="s">
        <v>29</v>
      </c>
      <c r="C113" s="240" t="s">
        <v>16</v>
      </c>
      <c r="D113" s="234" t="s">
        <v>14</v>
      </c>
      <c r="E113" s="248" t="s">
        <v>327</v>
      </c>
      <c r="F113" s="240" t="s">
        <v>117</v>
      </c>
      <c r="G113" s="236">
        <v>132</v>
      </c>
      <c r="H113" s="113"/>
    </row>
    <row r="114" spans="1:8" s="51" customFormat="1" ht="11.25">
      <c r="A114" s="247" t="s">
        <v>53</v>
      </c>
      <c r="B114" s="248" t="s">
        <v>29</v>
      </c>
      <c r="C114" s="248" t="s">
        <v>16</v>
      </c>
      <c r="D114" s="248" t="s">
        <v>14</v>
      </c>
      <c r="E114" s="248" t="s">
        <v>327</v>
      </c>
      <c r="F114" s="248" t="s">
        <v>54</v>
      </c>
      <c r="G114" s="249">
        <f>G115</f>
        <v>4859.7</v>
      </c>
      <c r="H114" s="113"/>
    </row>
    <row r="115" spans="1:8" s="51" customFormat="1" ht="11.25">
      <c r="A115" s="247" t="s">
        <v>30</v>
      </c>
      <c r="B115" s="248" t="s">
        <v>29</v>
      </c>
      <c r="C115" s="248" t="s">
        <v>16</v>
      </c>
      <c r="D115" s="248" t="s">
        <v>14</v>
      </c>
      <c r="E115" s="248" t="s">
        <v>327</v>
      </c>
      <c r="F115" s="250">
        <v>310</v>
      </c>
      <c r="G115" s="249">
        <f>G116</f>
        <v>4859.7</v>
      </c>
      <c r="H115" s="113"/>
    </row>
    <row r="116" spans="1:8" s="51" customFormat="1" ht="22.5">
      <c r="A116" s="238" t="s">
        <v>527</v>
      </c>
      <c r="B116" s="248" t="s">
        <v>29</v>
      </c>
      <c r="C116" s="248" t="s">
        <v>16</v>
      </c>
      <c r="D116" s="248" t="s">
        <v>14</v>
      </c>
      <c r="E116" s="248" t="s">
        <v>327</v>
      </c>
      <c r="F116" s="250">
        <v>313</v>
      </c>
      <c r="G116" s="255">
        <v>4859.7</v>
      </c>
      <c r="H116" s="113"/>
    </row>
    <row r="117" spans="1:8" s="53" customFormat="1" ht="33.75">
      <c r="A117" s="247" t="s">
        <v>339</v>
      </c>
      <c r="B117" s="248" t="s">
        <v>29</v>
      </c>
      <c r="C117" s="248" t="s">
        <v>16</v>
      </c>
      <c r="D117" s="248" t="s">
        <v>14</v>
      </c>
      <c r="E117" s="248" t="s">
        <v>341</v>
      </c>
      <c r="F117" s="248"/>
      <c r="G117" s="249">
        <f>G118</f>
        <v>34</v>
      </c>
      <c r="H117" s="113"/>
    </row>
    <row r="118" spans="1:8" s="53" customFormat="1" ht="33.75">
      <c r="A118" s="247" t="s">
        <v>340</v>
      </c>
      <c r="B118" s="248" t="s">
        <v>29</v>
      </c>
      <c r="C118" s="248" t="s">
        <v>16</v>
      </c>
      <c r="D118" s="248" t="s">
        <v>14</v>
      </c>
      <c r="E118" s="248" t="s">
        <v>342</v>
      </c>
      <c r="F118" s="248"/>
      <c r="G118" s="249">
        <f>G119</f>
        <v>34</v>
      </c>
      <c r="H118" s="113"/>
    </row>
    <row r="119" spans="1:8" s="51" customFormat="1" ht="11.25">
      <c r="A119" s="247" t="s">
        <v>53</v>
      </c>
      <c r="B119" s="248" t="s">
        <v>29</v>
      </c>
      <c r="C119" s="248" t="s">
        <v>16</v>
      </c>
      <c r="D119" s="248" t="s">
        <v>14</v>
      </c>
      <c r="E119" s="248" t="s">
        <v>342</v>
      </c>
      <c r="F119" s="248" t="s">
        <v>54</v>
      </c>
      <c r="G119" s="249">
        <f>G120</f>
        <v>34</v>
      </c>
      <c r="H119" s="113"/>
    </row>
    <row r="120" spans="1:8" s="51" customFormat="1" ht="11.25">
      <c r="A120" s="247" t="s">
        <v>30</v>
      </c>
      <c r="B120" s="248" t="s">
        <v>29</v>
      </c>
      <c r="C120" s="248" t="s">
        <v>16</v>
      </c>
      <c r="D120" s="248" t="s">
        <v>14</v>
      </c>
      <c r="E120" s="248" t="s">
        <v>342</v>
      </c>
      <c r="F120" s="250">
        <v>310</v>
      </c>
      <c r="G120" s="249">
        <f>G121</f>
        <v>34</v>
      </c>
      <c r="H120" s="113"/>
    </row>
    <row r="121" spans="1:8" s="51" customFormat="1" ht="22.5">
      <c r="A121" s="238" t="s">
        <v>527</v>
      </c>
      <c r="B121" s="248" t="s">
        <v>29</v>
      </c>
      <c r="C121" s="248" t="s">
        <v>16</v>
      </c>
      <c r="D121" s="248" t="s">
        <v>14</v>
      </c>
      <c r="E121" s="248" t="s">
        <v>342</v>
      </c>
      <c r="F121" s="250">
        <v>313</v>
      </c>
      <c r="G121" s="249">
        <v>34</v>
      </c>
      <c r="H121" s="113"/>
    </row>
    <row r="122" spans="1:8" s="51" customFormat="1" ht="22.5">
      <c r="A122" s="239" t="s">
        <v>336</v>
      </c>
      <c r="B122" s="248" t="s">
        <v>29</v>
      </c>
      <c r="C122" s="248" t="s">
        <v>16</v>
      </c>
      <c r="D122" s="248" t="s">
        <v>14</v>
      </c>
      <c r="E122" s="248" t="s">
        <v>337</v>
      </c>
      <c r="F122" s="250"/>
      <c r="G122" s="249">
        <f>G123</f>
        <v>4839</v>
      </c>
      <c r="H122" s="112"/>
    </row>
    <row r="123" spans="1:8" ht="22.5">
      <c r="A123" s="256" t="s">
        <v>124</v>
      </c>
      <c r="B123" s="248" t="s">
        <v>29</v>
      </c>
      <c r="C123" s="248" t="s">
        <v>16</v>
      </c>
      <c r="D123" s="248" t="s">
        <v>14</v>
      </c>
      <c r="E123" s="240" t="s">
        <v>338</v>
      </c>
      <c r="F123" s="240"/>
      <c r="G123" s="236">
        <f>G127+G124</f>
        <v>4839</v>
      </c>
      <c r="H123" s="112"/>
    </row>
    <row r="124" spans="1:8" ht="22.5">
      <c r="A124" s="239" t="s">
        <v>386</v>
      </c>
      <c r="B124" s="234" t="s">
        <v>29</v>
      </c>
      <c r="C124" s="240" t="s">
        <v>16</v>
      </c>
      <c r="D124" s="234" t="s">
        <v>14</v>
      </c>
      <c r="E124" s="240" t="s">
        <v>338</v>
      </c>
      <c r="F124" s="240" t="s">
        <v>113</v>
      </c>
      <c r="G124" s="236">
        <f>SUM(G125)</f>
        <v>80</v>
      </c>
      <c r="H124" s="112"/>
    </row>
    <row r="125" spans="1:8" ht="22.5">
      <c r="A125" s="238" t="s">
        <v>525</v>
      </c>
      <c r="B125" s="234" t="s">
        <v>29</v>
      </c>
      <c r="C125" s="240" t="s">
        <v>16</v>
      </c>
      <c r="D125" s="234" t="s">
        <v>14</v>
      </c>
      <c r="E125" s="240" t="s">
        <v>338</v>
      </c>
      <c r="F125" s="240" t="s">
        <v>115</v>
      </c>
      <c r="G125" s="236">
        <f>G126</f>
        <v>80</v>
      </c>
      <c r="H125" s="112"/>
    </row>
    <row r="126" spans="1:8" ht="22.5">
      <c r="A126" s="238" t="s">
        <v>526</v>
      </c>
      <c r="B126" s="234" t="s">
        <v>29</v>
      </c>
      <c r="C126" s="240" t="s">
        <v>16</v>
      </c>
      <c r="D126" s="234" t="s">
        <v>14</v>
      </c>
      <c r="E126" s="240" t="s">
        <v>338</v>
      </c>
      <c r="F126" s="240" t="s">
        <v>117</v>
      </c>
      <c r="G126" s="236">
        <v>80</v>
      </c>
      <c r="H126" s="113"/>
    </row>
    <row r="127" spans="1:8" s="51" customFormat="1" ht="11.25">
      <c r="A127" s="247" t="s">
        <v>53</v>
      </c>
      <c r="B127" s="248" t="s">
        <v>29</v>
      </c>
      <c r="C127" s="248" t="s">
        <v>16</v>
      </c>
      <c r="D127" s="248" t="s">
        <v>14</v>
      </c>
      <c r="E127" s="240" t="s">
        <v>338</v>
      </c>
      <c r="F127" s="248" t="s">
        <v>54</v>
      </c>
      <c r="G127" s="249">
        <f>G129</f>
        <v>4759</v>
      </c>
      <c r="H127" s="113"/>
    </row>
    <row r="128" spans="1:8" s="51" customFormat="1" ht="11.25">
      <c r="A128" s="247" t="s">
        <v>30</v>
      </c>
      <c r="B128" s="248" t="s">
        <v>29</v>
      </c>
      <c r="C128" s="248" t="s">
        <v>16</v>
      </c>
      <c r="D128" s="248" t="s">
        <v>14</v>
      </c>
      <c r="E128" s="240" t="s">
        <v>338</v>
      </c>
      <c r="F128" s="250">
        <v>310</v>
      </c>
      <c r="G128" s="249">
        <f>G129</f>
        <v>4759</v>
      </c>
      <c r="H128" s="113"/>
    </row>
    <row r="129" spans="1:8" s="51" customFormat="1" ht="22.5">
      <c r="A129" s="238" t="s">
        <v>527</v>
      </c>
      <c r="B129" s="248" t="s">
        <v>29</v>
      </c>
      <c r="C129" s="248" t="s">
        <v>16</v>
      </c>
      <c r="D129" s="248" t="s">
        <v>14</v>
      </c>
      <c r="E129" s="240" t="s">
        <v>338</v>
      </c>
      <c r="F129" s="250">
        <v>313</v>
      </c>
      <c r="G129" s="249">
        <v>4759</v>
      </c>
      <c r="H129" s="113"/>
    </row>
    <row r="130" spans="1:8" s="51" customFormat="1" ht="22.5">
      <c r="A130" s="257" t="s">
        <v>343</v>
      </c>
      <c r="B130" s="248" t="s">
        <v>29</v>
      </c>
      <c r="C130" s="248" t="s">
        <v>16</v>
      </c>
      <c r="D130" s="248" t="s">
        <v>14</v>
      </c>
      <c r="E130" s="240" t="s">
        <v>345</v>
      </c>
      <c r="F130" s="250"/>
      <c r="G130" s="249">
        <f>G131</f>
        <v>274</v>
      </c>
      <c r="H130" s="113"/>
    </row>
    <row r="131" spans="1:8" s="51" customFormat="1" ht="22.5">
      <c r="A131" s="257" t="s">
        <v>344</v>
      </c>
      <c r="B131" s="248" t="s">
        <v>29</v>
      </c>
      <c r="C131" s="248" t="s">
        <v>16</v>
      </c>
      <c r="D131" s="248" t="s">
        <v>14</v>
      </c>
      <c r="E131" s="240" t="s">
        <v>346</v>
      </c>
      <c r="F131" s="248"/>
      <c r="G131" s="249">
        <f>G132</f>
        <v>274</v>
      </c>
      <c r="H131" s="113"/>
    </row>
    <row r="132" spans="1:8" s="51" customFormat="1" ht="11.25">
      <c r="A132" s="247" t="s">
        <v>53</v>
      </c>
      <c r="B132" s="248" t="s">
        <v>29</v>
      </c>
      <c r="C132" s="248" t="s">
        <v>16</v>
      </c>
      <c r="D132" s="248" t="s">
        <v>14</v>
      </c>
      <c r="E132" s="240" t="s">
        <v>346</v>
      </c>
      <c r="F132" s="248" t="s">
        <v>54</v>
      </c>
      <c r="G132" s="249">
        <f>G133</f>
        <v>274</v>
      </c>
      <c r="H132" s="113"/>
    </row>
    <row r="133" spans="1:8" s="51" customFormat="1" ht="11.25">
      <c r="A133" s="247" t="s">
        <v>30</v>
      </c>
      <c r="B133" s="248" t="s">
        <v>29</v>
      </c>
      <c r="C133" s="248" t="s">
        <v>16</v>
      </c>
      <c r="D133" s="248" t="s">
        <v>14</v>
      </c>
      <c r="E133" s="240" t="s">
        <v>346</v>
      </c>
      <c r="F133" s="250">
        <v>310</v>
      </c>
      <c r="G133" s="249">
        <f>G134</f>
        <v>274</v>
      </c>
      <c r="H133" s="113"/>
    </row>
    <row r="134" spans="1:8" s="51" customFormat="1" ht="22.5">
      <c r="A134" s="238" t="s">
        <v>527</v>
      </c>
      <c r="B134" s="248" t="s">
        <v>29</v>
      </c>
      <c r="C134" s="248" t="s">
        <v>16</v>
      </c>
      <c r="D134" s="248" t="s">
        <v>14</v>
      </c>
      <c r="E134" s="240" t="s">
        <v>346</v>
      </c>
      <c r="F134" s="250">
        <v>313</v>
      </c>
      <c r="G134" s="249">
        <v>274</v>
      </c>
      <c r="H134" s="111"/>
    </row>
    <row r="135" spans="1:9" ht="12.75">
      <c r="A135" s="61" t="s">
        <v>145</v>
      </c>
      <c r="B135" s="11" t="s">
        <v>29</v>
      </c>
      <c r="C135" s="12" t="s">
        <v>16</v>
      </c>
      <c r="D135" s="11" t="s">
        <v>74</v>
      </c>
      <c r="E135" s="12" t="s">
        <v>9</v>
      </c>
      <c r="F135" s="12" t="s">
        <v>10</v>
      </c>
      <c r="G135" s="13">
        <f>G142+G137</f>
        <v>3873.5999999999995</v>
      </c>
      <c r="H135" s="111"/>
      <c r="I135" s="69"/>
    </row>
    <row r="136" spans="1:8" ht="22.5">
      <c r="A136" s="239" t="s">
        <v>316</v>
      </c>
      <c r="B136" s="234" t="s">
        <v>29</v>
      </c>
      <c r="C136" s="240" t="s">
        <v>16</v>
      </c>
      <c r="D136" s="234" t="s">
        <v>74</v>
      </c>
      <c r="E136" s="240" t="s">
        <v>315</v>
      </c>
      <c r="F136" s="232"/>
      <c r="G136" s="236">
        <f>G137</f>
        <v>542</v>
      </c>
      <c r="H136" s="112"/>
    </row>
    <row r="137" spans="1:8" s="68" customFormat="1" ht="33.75">
      <c r="A137" s="239" t="s">
        <v>353</v>
      </c>
      <c r="B137" s="234" t="s">
        <v>29</v>
      </c>
      <c r="C137" s="240" t="s">
        <v>16</v>
      </c>
      <c r="D137" s="234" t="s">
        <v>74</v>
      </c>
      <c r="E137" s="240" t="s">
        <v>352</v>
      </c>
      <c r="F137" s="240" t="s">
        <v>10</v>
      </c>
      <c r="G137" s="236">
        <f>G138</f>
        <v>542</v>
      </c>
      <c r="H137" s="112"/>
    </row>
    <row r="138" spans="1:8" s="68" customFormat="1" ht="33.75">
      <c r="A138" s="239" t="s">
        <v>21</v>
      </c>
      <c r="B138" s="234" t="s">
        <v>29</v>
      </c>
      <c r="C138" s="240" t="s">
        <v>16</v>
      </c>
      <c r="D138" s="234" t="s">
        <v>74</v>
      </c>
      <c r="E138" s="240" t="s">
        <v>320</v>
      </c>
      <c r="F138" s="240" t="s">
        <v>10</v>
      </c>
      <c r="G138" s="236">
        <f>G139</f>
        <v>542</v>
      </c>
      <c r="H138" s="112"/>
    </row>
    <row r="139" spans="1:8" s="68" customFormat="1" ht="22.5">
      <c r="A139" s="239" t="s">
        <v>386</v>
      </c>
      <c r="B139" s="234" t="s">
        <v>29</v>
      </c>
      <c r="C139" s="240" t="s">
        <v>16</v>
      </c>
      <c r="D139" s="234" t="s">
        <v>74</v>
      </c>
      <c r="E139" s="240" t="s">
        <v>320</v>
      </c>
      <c r="F139" s="240" t="s">
        <v>113</v>
      </c>
      <c r="G139" s="236">
        <f>G140</f>
        <v>542</v>
      </c>
      <c r="H139" s="112"/>
    </row>
    <row r="140" spans="1:8" ht="22.5">
      <c r="A140" s="238" t="s">
        <v>525</v>
      </c>
      <c r="B140" s="234" t="s">
        <v>29</v>
      </c>
      <c r="C140" s="240" t="s">
        <v>16</v>
      </c>
      <c r="D140" s="234" t="s">
        <v>74</v>
      </c>
      <c r="E140" s="240" t="s">
        <v>320</v>
      </c>
      <c r="F140" s="240" t="s">
        <v>115</v>
      </c>
      <c r="G140" s="236">
        <f>G141</f>
        <v>542</v>
      </c>
      <c r="H140" s="112"/>
    </row>
    <row r="141" spans="1:8" ht="22.5">
      <c r="A141" s="238" t="s">
        <v>526</v>
      </c>
      <c r="B141" s="234" t="s">
        <v>29</v>
      </c>
      <c r="C141" s="240" t="s">
        <v>16</v>
      </c>
      <c r="D141" s="234" t="s">
        <v>74</v>
      </c>
      <c r="E141" s="240" t="s">
        <v>320</v>
      </c>
      <c r="F141" s="240" t="s">
        <v>117</v>
      </c>
      <c r="G141" s="236">
        <v>542</v>
      </c>
      <c r="H141" s="112"/>
    </row>
    <row r="142" spans="1:9" ht="12.75">
      <c r="A142" s="239" t="s">
        <v>269</v>
      </c>
      <c r="B142" s="234" t="s">
        <v>29</v>
      </c>
      <c r="C142" s="240" t="s">
        <v>16</v>
      </c>
      <c r="D142" s="234" t="s">
        <v>74</v>
      </c>
      <c r="E142" s="240" t="s">
        <v>348</v>
      </c>
      <c r="F142" s="240"/>
      <c r="G142" s="236">
        <f>G143+G157</f>
        <v>3331.5999999999995</v>
      </c>
      <c r="H142" s="112"/>
      <c r="I142" s="69"/>
    </row>
    <row r="143" spans="1:9" ht="22.5">
      <c r="A143" s="239" t="s">
        <v>347</v>
      </c>
      <c r="B143" s="234" t="s">
        <v>29</v>
      </c>
      <c r="C143" s="240" t="s">
        <v>16</v>
      </c>
      <c r="D143" s="234" t="s">
        <v>74</v>
      </c>
      <c r="E143" s="240" t="s">
        <v>349</v>
      </c>
      <c r="F143" s="240" t="s">
        <v>10</v>
      </c>
      <c r="G143" s="236">
        <f>G144+G149+G153</f>
        <v>3231.5999999999995</v>
      </c>
      <c r="H143" s="112">
        <v>3231.6</v>
      </c>
      <c r="I143" s="69">
        <f>G143-H143</f>
        <v>0</v>
      </c>
    </row>
    <row r="144" spans="1:8" ht="22.5">
      <c r="A144" s="244" t="s">
        <v>304</v>
      </c>
      <c r="B144" s="234" t="s">
        <v>29</v>
      </c>
      <c r="C144" s="240">
        <v>10</v>
      </c>
      <c r="D144" s="234" t="s">
        <v>74</v>
      </c>
      <c r="E144" s="240" t="s">
        <v>350</v>
      </c>
      <c r="F144" s="240" t="s">
        <v>10</v>
      </c>
      <c r="G144" s="236">
        <f>G145</f>
        <v>2922.2</v>
      </c>
      <c r="H144" s="112"/>
    </row>
    <row r="145" spans="1:8" ht="33.75">
      <c r="A145" s="239" t="s">
        <v>105</v>
      </c>
      <c r="B145" s="234" t="s">
        <v>29</v>
      </c>
      <c r="C145" s="240">
        <v>10</v>
      </c>
      <c r="D145" s="234" t="s">
        <v>74</v>
      </c>
      <c r="E145" s="240" t="s">
        <v>350</v>
      </c>
      <c r="F145" s="240" t="s">
        <v>106</v>
      </c>
      <c r="G145" s="236">
        <f>G146</f>
        <v>2922.2</v>
      </c>
      <c r="H145" s="112"/>
    </row>
    <row r="146" spans="1:8" ht="12.75">
      <c r="A146" s="239" t="s">
        <v>107</v>
      </c>
      <c r="B146" s="234" t="s">
        <v>29</v>
      </c>
      <c r="C146" s="240">
        <v>10</v>
      </c>
      <c r="D146" s="234" t="s">
        <v>74</v>
      </c>
      <c r="E146" s="240" t="s">
        <v>350</v>
      </c>
      <c r="F146" s="240" t="s">
        <v>108</v>
      </c>
      <c r="G146" s="236">
        <f>G147+G148</f>
        <v>2922.2</v>
      </c>
      <c r="H146" s="112"/>
    </row>
    <row r="147" spans="1:8" ht="12.75">
      <c r="A147" s="245" t="s">
        <v>384</v>
      </c>
      <c r="B147" s="234" t="s">
        <v>29</v>
      </c>
      <c r="C147" s="240">
        <v>10</v>
      </c>
      <c r="D147" s="234" t="s">
        <v>74</v>
      </c>
      <c r="E147" s="240" t="s">
        <v>350</v>
      </c>
      <c r="F147" s="240" t="s">
        <v>110</v>
      </c>
      <c r="G147" s="236">
        <v>2244.4</v>
      </c>
      <c r="H147" s="112"/>
    </row>
    <row r="148" spans="1:8" ht="33.75">
      <c r="A148" s="245" t="s">
        <v>385</v>
      </c>
      <c r="B148" s="234" t="s">
        <v>29</v>
      </c>
      <c r="C148" s="240">
        <v>10</v>
      </c>
      <c r="D148" s="234" t="s">
        <v>74</v>
      </c>
      <c r="E148" s="240" t="s">
        <v>350</v>
      </c>
      <c r="F148" s="240">
        <v>129</v>
      </c>
      <c r="G148" s="236">
        <v>677.8</v>
      </c>
      <c r="H148" s="112"/>
    </row>
    <row r="149" spans="1:8" ht="22.5">
      <c r="A149" s="239" t="s">
        <v>386</v>
      </c>
      <c r="B149" s="234" t="s">
        <v>29</v>
      </c>
      <c r="C149" s="240">
        <v>10</v>
      </c>
      <c r="D149" s="234" t="s">
        <v>74</v>
      </c>
      <c r="E149" s="240" t="s">
        <v>351</v>
      </c>
      <c r="F149" s="240" t="s">
        <v>113</v>
      </c>
      <c r="G149" s="236">
        <f>G150</f>
        <v>289.2</v>
      </c>
      <c r="H149" s="112"/>
    </row>
    <row r="150" spans="1:8" ht="22.5">
      <c r="A150" s="238" t="s">
        <v>525</v>
      </c>
      <c r="B150" s="234" t="s">
        <v>29</v>
      </c>
      <c r="C150" s="240">
        <v>10</v>
      </c>
      <c r="D150" s="234" t="s">
        <v>74</v>
      </c>
      <c r="E150" s="240" t="s">
        <v>351</v>
      </c>
      <c r="F150" s="240" t="s">
        <v>115</v>
      </c>
      <c r="G150" s="236">
        <f>G152+G151</f>
        <v>289.2</v>
      </c>
      <c r="H150" s="112"/>
    </row>
    <row r="151" spans="1:8" ht="22.5">
      <c r="A151" s="238" t="s">
        <v>538</v>
      </c>
      <c r="B151" s="234" t="s">
        <v>29</v>
      </c>
      <c r="C151" s="240">
        <v>10</v>
      </c>
      <c r="D151" s="234" t="s">
        <v>74</v>
      </c>
      <c r="E151" s="240" t="s">
        <v>351</v>
      </c>
      <c r="F151" s="240">
        <v>242</v>
      </c>
      <c r="G151" s="236">
        <v>88</v>
      </c>
      <c r="H151" s="112"/>
    </row>
    <row r="152" spans="1:8" ht="22.5">
      <c r="A152" s="238" t="s">
        <v>526</v>
      </c>
      <c r="B152" s="234" t="s">
        <v>29</v>
      </c>
      <c r="C152" s="240">
        <v>10</v>
      </c>
      <c r="D152" s="234" t="s">
        <v>74</v>
      </c>
      <c r="E152" s="240" t="s">
        <v>351</v>
      </c>
      <c r="F152" s="240" t="s">
        <v>117</v>
      </c>
      <c r="G152" s="236">
        <v>201.2</v>
      </c>
      <c r="H152" s="112"/>
    </row>
    <row r="153" spans="1:8" ht="12.75">
      <c r="A153" s="239" t="s">
        <v>118</v>
      </c>
      <c r="B153" s="234" t="s">
        <v>29</v>
      </c>
      <c r="C153" s="240">
        <v>10</v>
      </c>
      <c r="D153" s="234" t="s">
        <v>74</v>
      </c>
      <c r="E153" s="240" t="s">
        <v>351</v>
      </c>
      <c r="F153" s="240" t="s">
        <v>48</v>
      </c>
      <c r="G153" s="236">
        <f>G154</f>
        <v>20.2</v>
      </c>
      <c r="H153" s="112"/>
    </row>
    <row r="154" spans="1:8" ht="12.75">
      <c r="A154" s="238" t="s">
        <v>531</v>
      </c>
      <c r="B154" s="234" t="s">
        <v>29</v>
      </c>
      <c r="C154" s="240">
        <v>10</v>
      </c>
      <c r="D154" s="234" t="s">
        <v>74</v>
      </c>
      <c r="E154" s="240" t="s">
        <v>351</v>
      </c>
      <c r="F154" s="240" t="s">
        <v>119</v>
      </c>
      <c r="G154" s="236">
        <f>G155+G156</f>
        <v>20.2</v>
      </c>
      <c r="H154" s="112"/>
    </row>
    <row r="155" spans="1:8" ht="12.75">
      <c r="A155" s="239" t="s">
        <v>17</v>
      </c>
      <c r="B155" s="234" t="s">
        <v>29</v>
      </c>
      <c r="C155" s="240">
        <v>10</v>
      </c>
      <c r="D155" s="234" t="s">
        <v>74</v>
      </c>
      <c r="E155" s="240" t="s">
        <v>351</v>
      </c>
      <c r="F155" s="240" t="s">
        <v>120</v>
      </c>
      <c r="G155" s="236">
        <v>15.2</v>
      </c>
      <c r="H155" s="112"/>
    </row>
    <row r="156" spans="1:8" ht="12.75">
      <c r="A156" s="238" t="s">
        <v>532</v>
      </c>
      <c r="B156" s="234" t="s">
        <v>29</v>
      </c>
      <c r="C156" s="240">
        <v>10</v>
      </c>
      <c r="D156" s="234" t="s">
        <v>74</v>
      </c>
      <c r="E156" s="240" t="s">
        <v>351</v>
      </c>
      <c r="F156" s="240">
        <v>852</v>
      </c>
      <c r="G156" s="236">
        <v>5</v>
      </c>
      <c r="H156" s="112"/>
    </row>
    <row r="157" spans="1:8" ht="22.5">
      <c r="A157" s="233" t="s">
        <v>412</v>
      </c>
      <c r="B157" s="234" t="s">
        <v>29</v>
      </c>
      <c r="C157" s="240">
        <v>10</v>
      </c>
      <c r="D157" s="234" t="s">
        <v>74</v>
      </c>
      <c r="E157" s="240" t="s">
        <v>413</v>
      </c>
      <c r="F157" s="240"/>
      <c r="G157" s="236">
        <f>G158</f>
        <v>100</v>
      </c>
      <c r="H157" s="112"/>
    </row>
    <row r="158" spans="1:8" ht="22.5">
      <c r="A158" s="239" t="s">
        <v>386</v>
      </c>
      <c r="B158" s="234" t="s">
        <v>29</v>
      </c>
      <c r="C158" s="240">
        <v>10</v>
      </c>
      <c r="D158" s="234" t="s">
        <v>74</v>
      </c>
      <c r="E158" s="240" t="s">
        <v>413</v>
      </c>
      <c r="F158" s="240" t="s">
        <v>113</v>
      </c>
      <c r="G158" s="236">
        <f>G159</f>
        <v>100</v>
      </c>
      <c r="H158" s="112"/>
    </row>
    <row r="159" spans="1:8" ht="22.5">
      <c r="A159" s="238" t="s">
        <v>525</v>
      </c>
      <c r="B159" s="234" t="s">
        <v>29</v>
      </c>
      <c r="C159" s="240">
        <v>10</v>
      </c>
      <c r="D159" s="234" t="s">
        <v>74</v>
      </c>
      <c r="E159" s="240" t="s">
        <v>413</v>
      </c>
      <c r="F159" s="240" t="s">
        <v>115</v>
      </c>
      <c r="G159" s="236">
        <f>G160</f>
        <v>100</v>
      </c>
      <c r="H159" s="112"/>
    </row>
    <row r="160" spans="1:8" ht="22.5">
      <c r="A160" s="238" t="s">
        <v>526</v>
      </c>
      <c r="B160" s="234" t="s">
        <v>29</v>
      </c>
      <c r="C160" s="240">
        <v>10</v>
      </c>
      <c r="D160" s="234" t="s">
        <v>74</v>
      </c>
      <c r="E160" s="240" t="s">
        <v>413</v>
      </c>
      <c r="F160" s="240" t="s">
        <v>117</v>
      </c>
      <c r="G160" s="236">
        <v>100</v>
      </c>
      <c r="H160" s="111"/>
    </row>
    <row r="161" spans="1:9" ht="31.5">
      <c r="A161" s="87" t="s">
        <v>407</v>
      </c>
      <c r="B161" s="156" t="s">
        <v>26</v>
      </c>
      <c r="C161" s="159" t="s">
        <v>8</v>
      </c>
      <c r="D161" s="156" t="s">
        <v>8</v>
      </c>
      <c r="E161" s="159" t="s">
        <v>9</v>
      </c>
      <c r="F161" s="159" t="s">
        <v>10</v>
      </c>
      <c r="G161" s="160">
        <f>G162+G232+G237</f>
        <v>38293.700000000004</v>
      </c>
      <c r="H161" s="111">
        <v>35437.9</v>
      </c>
      <c r="I161" s="69">
        <f>G161-H161-H162-H163</f>
        <v>2.7284841053187847E-12</v>
      </c>
    </row>
    <row r="162" spans="1:8" ht="12.75">
      <c r="A162" s="61" t="s">
        <v>77</v>
      </c>
      <c r="B162" s="11" t="s">
        <v>26</v>
      </c>
      <c r="C162" s="12" t="s">
        <v>78</v>
      </c>
      <c r="D162" s="11" t="s">
        <v>8</v>
      </c>
      <c r="E162" s="12" t="s">
        <v>9</v>
      </c>
      <c r="F162" s="12" t="s">
        <v>10</v>
      </c>
      <c r="G162" s="13">
        <f>G163+G191+G209</f>
        <v>35479.9</v>
      </c>
      <c r="H162" s="111">
        <v>2813.8</v>
      </c>
    </row>
    <row r="163" spans="1:8" ht="12.75">
      <c r="A163" s="251" t="s">
        <v>28</v>
      </c>
      <c r="B163" s="258" t="s">
        <v>26</v>
      </c>
      <c r="C163" s="232" t="s">
        <v>78</v>
      </c>
      <c r="D163" s="258" t="s">
        <v>12</v>
      </c>
      <c r="E163" s="232" t="s">
        <v>9</v>
      </c>
      <c r="F163" s="232" t="s">
        <v>10</v>
      </c>
      <c r="G163" s="259">
        <f>G164+G186</f>
        <v>12412.9</v>
      </c>
      <c r="H163" s="111">
        <v>42</v>
      </c>
    </row>
    <row r="164" spans="1:9" ht="21">
      <c r="A164" s="251" t="s">
        <v>392</v>
      </c>
      <c r="B164" s="258" t="s">
        <v>26</v>
      </c>
      <c r="C164" s="232" t="s">
        <v>78</v>
      </c>
      <c r="D164" s="258" t="s">
        <v>12</v>
      </c>
      <c r="E164" s="232" t="s">
        <v>230</v>
      </c>
      <c r="F164" s="232"/>
      <c r="G164" s="259">
        <f>G165</f>
        <v>12370.9</v>
      </c>
      <c r="H164" s="114"/>
      <c r="I164" s="69"/>
    </row>
    <row r="165" spans="1:9" s="82" customFormat="1" ht="12.75">
      <c r="A165" s="233" t="s">
        <v>204</v>
      </c>
      <c r="B165" s="234" t="s">
        <v>26</v>
      </c>
      <c r="C165" s="240" t="s">
        <v>78</v>
      </c>
      <c r="D165" s="234" t="s">
        <v>12</v>
      </c>
      <c r="E165" s="235" t="s">
        <v>231</v>
      </c>
      <c r="F165" s="235" t="s">
        <v>10</v>
      </c>
      <c r="G165" s="289">
        <f>G178+G166</f>
        <v>12370.9</v>
      </c>
      <c r="H165" s="112"/>
      <c r="I165" s="69"/>
    </row>
    <row r="166" spans="1:9" ht="12.75">
      <c r="A166" s="264" t="s">
        <v>219</v>
      </c>
      <c r="B166" s="234" t="s">
        <v>26</v>
      </c>
      <c r="C166" s="240" t="s">
        <v>78</v>
      </c>
      <c r="D166" s="234" t="s">
        <v>12</v>
      </c>
      <c r="E166" s="240" t="s">
        <v>233</v>
      </c>
      <c r="F166" s="240"/>
      <c r="G166" s="236">
        <f>G167+G171+G174</f>
        <v>5330</v>
      </c>
      <c r="H166" s="112"/>
      <c r="I166" s="69"/>
    </row>
    <row r="167" spans="1:8" ht="33.75">
      <c r="A167" s="239" t="s">
        <v>105</v>
      </c>
      <c r="B167" s="234" t="s">
        <v>26</v>
      </c>
      <c r="C167" s="240" t="s">
        <v>78</v>
      </c>
      <c r="D167" s="234" t="s">
        <v>12</v>
      </c>
      <c r="E167" s="240" t="s">
        <v>233</v>
      </c>
      <c r="F167" s="240" t="s">
        <v>106</v>
      </c>
      <c r="G167" s="236">
        <f>G168</f>
        <v>3898.3999999999996</v>
      </c>
      <c r="H167" s="112"/>
    </row>
    <row r="168" spans="1:8" ht="12.75">
      <c r="A168" s="239" t="s">
        <v>142</v>
      </c>
      <c r="B168" s="234" t="s">
        <v>26</v>
      </c>
      <c r="C168" s="240" t="s">
        <v>78</v>
      </c>
      <c r="D168" s="234" t="s">
        <v>12</v>
      </c>
      <c r="E168" s="240" t="s">
        <v>233</v>
      </c>
      <c r="F168" s="240">
        <v>110</v>
      </c>
      <c r="G168" s="236">
        <f>G169+G170</f>
        <v>3898.3999999999996</v>
      </c>
      <c r="H168" s="112"/>
    </row>
    <row r="169" spans="1:8" ht="12.75">
      <c r="A169" s="262" t="s">
        <v>577</v>
      </c>
      <c r="B169" s="234" t="s">
        <v>26</v>
      </c>
      <c r="C169" s="240" t="s">
        <v>78</v>
      </c>
      <c r="D169" s="234" t="s">
        <v>12</v>
      </c>
      <c r="E169" s="240" t="s">
        <v>233</v>
      </c>
      <c r="F169" s="240">
        <v>111</v>
      </c>
      <c r="G169" s="236">
        <v>2994.2</v>
      </c>
      <c r="H169" s="112"/>
    </row>
    <row r="170" spans="1:8" ht="22.5">
      <c r="A170" s="245" t="s">
        <v>576</v>
      </c>
      <c r="B170" s="234" t="s">
        <v>26</v>
      </c>
      <c r="C170" s="240" t="s">
        <v>78</v>
      </c>
      <c r="D170" s="234" t="s">
        <v>12</v>
      </c>
      <c r="E170" s="240" t="s">
        <v>233</v>
      </c>
      <c r="F170" s="240">
        <v>119</v>
      </c>
      <c r="G170" s="236">
        <v>904.2</v>
      </c>
      <c r="H170" s="112"/>
    </row>
    <row r="171" spans="1:8" ht="22.5">
      <c r="A171" s="239" t="s">
        <v>386</v>
      </c>
      <c r="B171" s="234" t="s">
        <v>26</v>
      </c>
      <c r="C171" s="240" t="s">
        <v>78</v>
      </c>
      <c r="D171" s="234" t="s">
        <v>12</v>
      </c>
      <c r="E171" s="240" t="s">
        <v>233</v>
      </c>
      <c r="F171" s="240" t="s">
        <v>113</v>
      </c>
      <c r="G171" s="236">
        <f>G172</f>
        <v>1353.5</v>
      </c>
      <c r="H171" s="112"/>
    </row>
    <row r="172" spans="1:8" ht="22.5">
      <c r="A172" s="238" t="s">
        <v>525</v>
      </c>
      <c r="B172" s="234" t="s">
        <v>26</v>
      </c>
      <c r="C172" s="240" t="s">
        <v>78</v>
      </c>
      <c r="D172" s="234" t="s">
        <v>12</v>
      </c>
      <c r="E172" s="240" t="s">
        <v>233</v>
      </c>
      <c r="F172" s="240" t="s">
        <v>115</v>
      </c>
      <c r="G172" s="236">
        <f>G173</f>
        <v>1353.5</v>
      </c>
      <c r="H172" s="112"/>
    </row>
    <row r="173" spans="1:8" ht="22.5">
      <c r="A173" s="238" t="s">
        <v>526</v>
      </c>
      <c r="B173" s="234" t="s">
        <v>26</v>
      </c>
      <c r="C173" s="240" t="s">
        <v>78</v>
      </c>
      <c r="D173" s="234" t="s">
        <v>12</v>
      </c>
      <c r="E173" s="240" t="s">
        <v>233</v>
      </c>
      <c r="F173" s="240" t="s">
        <v>117</v>
      </c>
      <c r="G173" s="236">
        <v>1353.5</v>
      </c>
      <c r="H173" s="112"/>
    </row>
    <row r="174" spans="1:8" ht="12.75">
      <c r="A174" s="239" t="s">
        <v>118</v>
      </c>
      <c r="B174" s="234" t="s">
        <v>26</v>
      </c>
      <c r="C174" s="240" t="s">
        <v>78</v>
      </c>
      <c r="D174" s="234" t="s">
        <v>12</v>
      </c>
      <c r="E174" s="240" t="s">
        <v>233</v>
      </c>
      <c r="F174" s="240" t="s">
        <v>48</v>
      </c>
      <c r="G174" s="236">
        <f>G175</f>
        <v>78.1</v>
      </c>
      <c r="H174" s="112"/>
    </row>
    <row r="175" spans="1:8" ht="12.75">
      <c r="A175" s="238" t="s">
        <v>531</v>
      </c>
      <c r="B175" s="234" t="s">
        <v>26</v>
      </c>
      <c r="C175" s="240" t="s">
        <v>78</v>
      </c>
      <c r="D175" s="234" t="s">
        <v>12</v>
      </c>
      <c r="E175" s="240" t="s">
        <v>233</v>
      </c>
      <c r="F175" s="240" t="s">
        <v>119</v>
      </c>
      <c r="G175" s="236">
        <f>G176+G177</f>
        <v>78.1</v>
      </c>
      <c r="H175" s="115"/>
    </row>
    <row r="176" spans="1:8" ht="12.75">
      <c r="A176" s="239" t="s">
        <v>17</v>
      </c>
      <c r="B176" s="234" t="s">
        <v>26</v>
      </c>
      <c r="C176" s="240" t="s">
        <v>78</v>
      </c>
      <c r="D176" s="234" t="s">
        <v>12</v>
      </c>
      <c r="E176" s="240" t="s">
        <v>233</v>
      </c>
      <c r="F176" s="240" t="s">
        <v>120</v>
      </c>
      <c r="G176" s="293">
        <v>13.1</v>
      </c>
      <c r="H176" s="115"/>
    </row>
    <row r="177" spans="1:8" ht="12.75">
      <c r="A177" s="239" t="s">
        <v>121</v>
      </c>
      <c r="B177" s="234" t="s">
        <v>26</v>
      </c>
      <c r="C177" s="240" t="s">
        <v>78</v>
      </c>
      <c r="D177" s="234" t="s">
        <v>12</v>
      </c>
      <c r="E177" s="240" t="s">
        <v>233</v>
      </c>
      <c r="F177" s="240">
        <v>852</v>
      </c>
      <c r="G177" s="293">
        <v>65</v>
      </c>
      <c r="H177" s="114"/>
    </row>
    <row r="178" spans="1:8" s="82" customFormat="1" ht="45">
      <c r="A178" s="233" t="s">
        <v>85</v>
      </c>
      <c r="B178" s="234" t="s">
        <v>26</v>
      </c>
      <c r="C178" s="240" t="s">
        <v>78</v>
      </c>
      <c r="D178" s="234" t="s">
        <v>12</v>
      </c>
      <c r="E178" s="240" t="s">
        <v>232</v>
      </c>
      <c r="F178" s="235" t="s">
        <v>10</v>
      </c>
      <c r="G178" s="289">
        <f>G179+G183</f>
        <v>7040.9</v>
      </c>
      <c r="H178" s="112"/>
    </row>
    <row r="179" spans="1:8" ht="33.75">
      <c r="A179" s="239" t="s">
        <v>105</v>
      </c>
      <c r="B179" s="234" t="s">
        <v>26</v>
      </c>
      <c r="C179" s="240" t="s">
        <v>78</v>
      </c>
      <c r="D179" s="234" t="s">
        <v>12</v>
      </c>
      <c r="E179" s="240" t="s">
        <v>232</v>
      </c>
      <c r="F179" s="240" t="s">
        <v>106</v>
      </c>
      <c r="G179" s="236">
        <f>G180</f>
        <v>6990.9</v>
      </c>
      <c r="H179" s="112"/>
    </row>
    <row r="180" spans="1:8" ht="12.75">
      <c r="A180" s="239" t="s">
        <v>142</v>
      </c>
      <c r="B180" s="234" t="s">
        <v>26</v>
      </c>
      <c r="C180" s="240" t="s">
        <v>78</v>
      </c>
      <c r="D180" s="234" t="s">
        <v>12</v>
      </c>
      <c r="E180" s="240" t="s">
        <v>232</v>
      </c>
      <c r="F180" s="240">
        <v>110</v>
      </c>
      <c r="G180" s="236">
        <f>G181+G182</f>
        <v>6990.9</v>
      </c>
      <c r="H180" s="112"/>
    </row>
    <row r="181" spans="1:8" ht="12.75">
      <c r="A181" s="262" t="s">
        <v>577</v>
      </c>
      <c r="B181" s="234" t="s">
        <v>26</v>
      </c>
      <c r="C181" s="240" t="s">
        <v>78</v>
      </c>
      <c r="D181" s="234" t="s">
        <v>12</v>
      </c>
      <c r="E181" s="240" t="s">
        <v>232</v>
      </c>
      <c r="F181" s="240">
        <v>111</v>
      </c>
      <c r="G181" s="236">
        <v>5369.4</v>
      </c>
      <c r="H181" s="112"/>
    </row>
    <row r="182" spans="1:8" ht="22.5">
      <c r="A182" s="245" t="s">
        <v>576</v>
      </c>
      <c r="B182" s="234" t="s">
        <v>26</v>
      </c>
      <c r="C182" s="240" t="s">
        <v>78</v>
      </c>
      <c r="D182" s="234" t="s">
        <v>12</v>
      </c>
      <c r="E182" s="240" t="s">
        <v>232</v>
      </c>
      <c r="F182" s="240">
        <v>119</v>
      </c>
      <c r="G182" s="236">
        <v>1621.5</v>
      </c>
      <c r="H182" s="112"/>
    </row>
    <row r="183" spans="1:8" ht="22.5">
      <c r="A183" s="239" t="s">
        <v>386</v>
      </c>
      <c r="B183" s="234" t="s">
        <v>26</v>
      </c>
      <c r="C183" s="240" t="s">
        <v>78</v>
      </c>
      <c r="D183" s="234" t="s">
        <v>12</v>
      </c>
      <c r="E183" s="240" t="s">
        <v>232</v>
      </c>
      <c r="F183" s="240" t="s">
        <v>113</v>
      </c>
      <c r="G183" s="236">
        <f>G184</f>
        <v>50</v>
      </c>
      <c r="H183" s="112"/>
    </row>
    <row r="184" spans="1:8" ht="22.5">
      <c r="A184" s="238" t="s">
        <v>525</v>
      </c>
      <c r="B184" s="234" t="s">
        <v>26</v>
      </c>
      <c r="C184" s="240" t="s">
        <v>78</v>
      </c>
      <c r="D184" s="234" t="s">
        <v>12</v>
      </c>
      <c r="E184" s="240" t="s">
        <v>232</v>
      </c>
      <c r="F184" s="240" t="s">
        <v>115</v>
      </c>
      <c r="G184" s="236">
        <f>G185</f>
        <v>50</v>
      </c>
      <c r="H184" s="112"/>
    </row>
    <row r="185" spans="1:8" ht="22.5">
      <c r="A185" s="238" t="s">
        <v>526</v>
      </c>
      <c r="B185" s="234" t="s">
        <v>26</v>
      </c>
      <c r="C185" s="240" t="s">
        <v>78</v>
      </c>
      <c r="D185" s="234" t="s">
        <v>12</v>
      </c>
      <c r="E185" s="240" t="s">
        <v>232</v>
      </c>
      <c r="F185" s="240" t="s">
        <v>117</v>
      </c>
      <c r="G185" s="236">
        <v>50</v>
      </c>
      <c r="H185" s="111"/>
    </row>
    <row r="186" spans="1:9" ht="33.75">
      <c r="A186" s="239" t="s">
        <v>390</v>
      </c>
      <c r="B186" s="234" t="s">
        <v>26</v>
      </c>
      <c r="C186" s="240" t="s">
        <v>78</v>
      </c>
      <c r="D186" s="234" t="s">
        <v>12</v>
      </c>
      <c r="E186" s="240" t="s">
        <v>388</v>
      </c>
      <c r="F186" s="240"/>
      <c r="G186" s="236">
        <f>G187</f>
        <v>42</v>
      </c>
      <c r="H186" s="111"/>
      <c r="I186" s="69"/>
    </row>
    <row r="187" spans="1:8" ht="33.75">
      <c r="A187" s="288" t="s">
        <v>380</v>
      </c>
      <c r="B187" s="234" t="s">
        <v>26</v>
      </c>
      <c r="C187" s="240" t="s">
        <v>78</v>
      </c>
      <c r="D187" s="234" t="s">
        <v>12</v>
      </c>
      <c r="E187" s="240" t="s">
        <v>389</v>
      </c>
      <c r="F187" s="240"/>
      <c r="G187" s="236">
        <f>G188</f>
        <v>42</v>
      </c>
      <c r="H187" s="111"/>
    </row>
    <row r="188" spans="1:8" ht="33.75">
      <c r="A188" s="239" t="s">
        <v>105</v>
      </c>
      <c r="B188" s="234" t="s">
        <v>26</v>
      </c>
      <c r="C188" s="240" t="s">
        <v>78</v>
      </c>
      <c r="D188" s="234" t="s">
        <v>12</v>
      </c>
      <c r="E188" s="240" t="s">
        <v>389</v>
      </c>
      <c r="F188" s="240">
        <v>100</v>
      </c>
      <c r="G188" s="236">
        <f>G190</f>
        <v>42</v>
      </c>
      <c r="H188" s="111"/>
    </row>
    <row r="189" spans="1:8" ht="12.75">
      <c r="A189" s="239" t="s">
        <v>142</v>
      </c>
      <c r="B189" s="234" t="s">
        <v>26</v>
      </c>
      <c r="C189" s="240" t="s">
        <v>78</v>
      </c>
      <c r="D189" s="234" t="s">
        <v>12</v>
      </c>
      <c r="E189" s="240" t="s">
        <v>389</v>
      </c>
      <c r="F189" s="240">
        <v>110</v>
      </c>
      <c r="G189" s="236">
        <f>G190</f>
        <v>42</v>
      </c>
      <c r="H189" s="111"/>
    </row>
    <row r="190" spans="1:8" ht="12.75">
      <c r="A190" s="238" t="s">
        <v>578</v>
      </c>
      <c r="B190" s="234" t="s">
        <v>26</v>
      </c>
      <c r="C190" s="240" t="s">
        <v>78</v>
      </c>
      <c r="D190" s="234" t="s">
        <v>12</v>
      </c>
      <c r="E190" s="240" t="s">
        <v>389</v>
      </c>
      <c r="F190" s="240">
        <v>112</v>
      </c>
      <c r="G190" s="236">
        <v>42</v>
      </c>
      <c r="H190" s="111"/>
    </row>
    <row r="191" spans="1:8" s="68" customFormat="1" ht="12.75">
      <c r="A191" s="61" t="s">
        <v>35</v>
      </c>
      <c r="B191" s="14" t="s">
        <v>26</v>
      </c>
      <c r="C191" s="12" t="s">
        <v>78</v>
      </c>
      <c r="D191" s="11" t="s">
        <v>76</v>
      </c>
      <c r="E191" s="12" t="s">
        <v>9</v>
      </c>
      <c r="F191" s="12" t="s">
        <v>10</v>
      </c>
      <c r="G191" s="13">
        <f>G192</f>
        <v>13338.1</v>
      </c>
      <c r="H191" s="114"/>
    </row>
    <row r="192" spans="1:8" s="84" customFormat="1" ht="12.75" customHeight="1">
      <c r="A192" s="233" t="s">
        <v>205</v>
      </c>
      <c r="B192" s="234" t="s">
        <v>26</v>
      </c>
      <c r="C192" s="240" t="s">
        <v>78</v>
      </c>
      <c r="D192" s="234" t="s">
        <v>76</v>
      </c>
      <c r="E192" s="240" t="s">
        <v>234</v>
      </c>
      <c r="F192" s="235" t="s">
        <v>10</v>
      </c>
      <c r="G192" s="289">
        <f>G201+G193</f>
        <v>13338.1</v>
      </c>
      <c r="H192" s="114"/>
    </row>
    <row r="193" spans="1:8" s="84" customFormat="1" ht="12.75" customHeight="1">
      <c r="A193" s="264" t="s">
        <v>219</v>
      </c>
      <c r="B193" s="234" t="s">
        <v>26</v>
      </c>
      <c r="C193" s="240" t="s">
        <v>78</v>
      </c>
      <c r="D193" s="234" t="s">
        <v>76</v>
      </c>
      <c r="E193" s="240" t="s">
        <v>235</v>
      </c>
      <c r="F193" s="235"/>
      <c r="G193" s="289">
        <f>G194+G197</f>
        <v>1751</v>
      </c>
      <c r="H193" s="112"/>
    </row>
    <row r="194" spans="1:8" ht="22.5">
      <c r="A194" s="239" t="s">
        <v>386</v>
      </c>
      <c r="B194" s="234" t="s">
        <v>26</v>
      </c>
      <c r="C194" s="240" t="s">
        <v>78</v>
      </c>
      <c r="D194" s="234" t="s">
        <v>76</v>
      </c>
      <c r="E194" s="240" t="s">
        <v>235</v>
      </c>
      <c r="F194" s="240" t="s">
        <v>113</v>
      </c>
      <c r="G194" s="236">
        <f>SUM(G195)</f>
        <v>1669</v>
      </c>
      <c r="H194" s="112"/>
    </row>
    <row r="195" spans="1:8" ht="22.5">
      <c r="A195" s="238" t="s">
        <v>525</v>
      </c>
      <c r="B195" s="234" t="s">
        <v>26</v>
      </c>
      <c r="C195" s="240" t="s">
        <v>78</v>
      </c>
      <c r="D195" s="234" t="s">
        <v>76</v>
      </c>
      <c r="E195" s="240" t="s">
        <v>235</v>
      </c>
      <c r="F195" s="240" t="s">
        <v>115</v>
      </c>
      <c r="G195" s="236">
        <f>SUM(G196)</f>
        <v>1669</v>
      </c>
      <c r="H195" s="112"/>
    </row>
    <row r="196" spans="1:8" ht="22.5">
      <c r="A196" s="238" t="s">
        <v>526</v>
      </c>
      <c r="B196" s="234" t="s">
        <v>26</v>
      </c>
      <c r="C196" s="240" t="s">
        <v>78</v>
      </c>
      <c r="D196" s="234" t="s">
        <v>76</v>
      </c>
      <c r="E196" s="240" t="s">
        <v>235</v>
      </c>
      <c r="F196" s="240" t="s">
        <v>117</v>
      </c>
      <c r="G196" s="236">
        <v>1669</v>
      </c>
      <c r="H196" s="112"/>
    </row>
    <row r="197" spans="1:8" ht="12.75">
      <c r="A197" s="239" t="s">
        <v>118</v>
      </c>
      <c r="B197" s="234" t="s">
        <v>26</v>
      </c>
      <c r="C197" s="240" t="s">
        <v>78</v>
      </c>
      <c r="D197" s="234" t="s">
        <v>76</v>
      </c>
      <c r="E197" s="240" t="s">
        <v>235</v>
      </c>
      <c r="F197" s="240" t="s">
        <v>48</v>
      </c>
      <c r="G197" s="236">
        <f>SUM(G198)</f>
        <v>82</v>
      </c>
      <c r="H197" s="112"/>
    </row>
    <row r="198" spans="1:8" ht="12.75">
      <c r="A198" s="238" t="s">
        <v>531</v>
      </c>
      <c r="B198" s="234" t="s">
        <v>26</v>
      </c>
      <c r="C198" s="240" t="s">
        <v>78</v>
      </c>
      <c r="D198" s="234" t="s">
        <v>76</v>
      </c>
      <c r="E198" s="240" t="s">
        <v>235</v>
      </c>
      <c r="F198" s="240" t="s">
        <v>119</v>
      </c>
      <c r="G198" s="236">
        <f>SUM(G199:G200)</f>
        <v>82</v>
      </c>
      <c r="H198" s="112"/>
    </row>
    <row r="199" spans="1:8" ht="12.75">
      <c r="A199" s="239" t="s">
        <v>17</v>
      </c>
      <c r="B199" s="234" t="s">
        <v>26</v>
      </c>
      <c r="C199" s="240" t="s">
        <v>78</v>
      </c>
      <c r="D199" s="234" t="s">
        <v>76</v>
      </c>
      <c r="E199" s="240" t="s">
        <v>235</v>
      </c>
      <c r="F199" s="240" t="s">
        <v>120</v>
      </c>
      <c r="G199" s="236">
        <v>22</v>
      </c>
      <c r="H199" s="112"/>
    </row>
    <row r="200" spans="1:8" ht="12.75">
      <c r="A200" s="239" t="s">
        <v>121</v>
      </c>
      <c r="B200" s="234" t="s">
        <v>26</v>
      </c>
      <c r="C200" s="240" t="s">
        <v>78</v>
      </c>
      <c r="D200" s="234" t="s">
        <v>76</v>
      </c>
      <c r="E200" s="240" t="s">
        <v>235</v>
      </c>
      <c r="F200" s="240" t="s">
        <v>122</v>
      </c>
      <c r="G200" s="236">
        <v>60</v>
      </c>
      <c r="H200" s="112"/>
    </row>
    <row r="201" spans="1:8" ht="12.75">
      <c r="A201" s="239" t="s">
        <v>155</v>
      </c>
      <c r="B201" s="234" t="s">
        <v>26</v>
      </c>
      <c r="C201" s="240" t="s">
        <v>78</v>
      </c>
      <c r="D201" s="234" t="s">
        <v>76</v>
      </c>
      <c r="E201" s="240" t="s">
        <v>254</v>
      </c>
      <c r="F201" s="240" t="s">
        <v>10</v>
      </c>
      <c r="G201" s="236">
        <f>G202+G206</f>
        <v>11587.1</v>
      </c>
      <c r="H201" s="112"/>
    </row>
    <row r="202" spans="1:8" ht="33.75">
      <c r="A202" s="239" t="s">
        <v>105</v>
      </c>
      <c r="B202" s="234" t="s">
        <v>26</v>
      </c>
      <c r="C202" s="240" t="s">
        <v>78</v>
      </c>
      <c r="D202" s="234" t="s">
        <v>76</v>
      </c>
      <c r="E202" s="240" t="s">
        <v>254</v>
      </c>
      <c r="F202" s="240" t="s">
        <v>106</v>
      </c>
      <c r="G202" s="236">
        <f>G203</f>
        <v>11520.1</v>
      </c>
      <c r="H202" s="112"/>
    </row>
    <row r="203" spans="1:8" ht="12.75">
      <c r="A203" s="239" t="s">
        <v>142</v>
      </c>
      <c r="B203" s="234" t="s">
        <v>26</v>
      </c>
      <c r="C203" s="240" t="s">
        <v>78</v>
      </c>
      <c r="D203" s="234" t="s">
        <v>76</v>
      </c>
      <c r="E203" s="240" t="s">
        <v>254</v>
      </c>
      <c r="F203" s="240">
        <v>110</v>
      </c>
      <c r="G203" s="236">
        <f>G204+G205</f>
        <v>11520.1</v>
      </c>
      <c r="H203" s="112"/>
    </row>
    <row r="204" spans="1:8" ht="12.75">
      <c r="A204" s="262" t="s">
        <v>577</v>
      </c>
      <c r="B204" s="234" t="s">
        <v>26</v>
      </c>
      <c r="C204" s="240" t="s">
        <v>78</v>
      </c>
      <c r="D204" s="234" t="s">
        <v>76</v>
      </c>
      <c r="E204" s="240" t="s">
        <v>254</v>
      </c>
      <c r="F204" s="240">
        <v>111</v>
      </c>
      <c r="G204" s="236">
        <v>8848</v>
      </c>
      <c r="H204" s="112"/>
    </row>
    <row r="205" spans="1:8" ht="22.5">
      <c r="A205" s="245" t="s">
        <v>576</v>
      </c>
      <c r="B205" s="234" t="s">
        <v>26</v>
      </c>
      <c r="C205" s="240" t="s">
        <v>78</v>
      </c>
      <c r="D205" s="234" t="s">
        <v>76</v>
      </c>
      <c r="E205" s="240" t="s">
        <v>254</v>
      </c>
      <c r="F205" s="240">
        <v>119</v>
      </c>
      <c r="G205" s="236">
        <v>2672.1</v>
      </c>
      <c r="H205" s="112"/>
    </row>
    <row r="206" spans="1:8" ht="22.5">
      <c r="A206" s="239" t="s">
        <v>386</v>
      </c>
      <c r="B206" s="234" t="s">
        <v>26</v>
      </c>
      <c r="C206" s="240" t="s">
        <v>78</v>
      </c>
      <c r="D206" s="234" t="s">
        <v>76</v>
      </c>
      <c r="E206" s="240" t="s">
        <v>254</v>
      </c>
      <c r="F206" s="240" t="s">
        <v>113</v>
      </c>
      <c r="G206" s="236">
        <f>SUM(G207)</f>
        <v>67</v>
      </c>
      <c r="H206" s="112"/>
    </row>
    <row r="207" spans="1:8" ht="22.5">
      <c r="A207" s="238" t="s">
        <v>525</v>
      </c>
      <c r="B207" s="234" t="s">
        <v>26</v>
      </c>
      <c r="C207" s="240" t="s">
        <v>78</v>
      </c>
      <c r="D207" s="234" t="s">
        <v>76</v>
      </c>
      <c r="E207" s="240" t="s">
        <v>254</v>
      </c>
      <c r="F207" s="240" t="s">
        <v>115</v>
      </c>
      <c r="G207" s="236">
        <f>SUM(G208)</f>
        <v>67</v>
      </c>
      <c r="H207" s="112"/>
    </row>
    <row r="208" spans="1:8" ht="22.5">
      <c r="A208" s="238" t="s">
        <v>526</v>
      </c>
      <c r="B208" s="234" t="s">
        <v>26</v>
      </c>
      <c r="C208" s="240" t="s">
        <v>78</v>
      </c>
      <c r="D208" s="234" t="s">
        <v>76</v>
      </c>
      <c r="E208" s="240" t="s">
        <v>254</v>
      </c>
      <c r="F208" s="240" t="s">
        <v>117</v>
      </c>
      <c r="G208" s="236">
        <v>67</v>
      </c>
      <c r="H208" s="111"/>
    </row>
    <row r="209" spans="1:8" ht="12.75">
      <c r="A209" s="61" t="s">
        <v>37</v>
      </c>
      <c r="B209" s="11" t="s">
        <v>26</v>
      </c>
      <c r="C209" s="12" t="s">
        <v>78</v>
      </c>
      <c r="D209" s="11" t="s">
        <v>98</v>
      </c>
      <c r="E209" s="12" t="s">
        <v>9</v>
      </c>
      <c r="F209" s="12" t="s">
        <v>10</v>
      </c>
      <c r="G209" s="13">
        <f>G210</f>
        <v>9728.900000000001</v>
      </c>
      <c r="H209" s="112"/>
    </row>
    <row r="210" spans="1:8" ht="33.75">
      <c r="A210" s="233" t="s">
        <v>592</v>
      </c>
      <c r="B210" s="234" t="s">
        <v>26</v>
      </c>
      <c r="C210" s="240" t="s">
        <v>78</v>
      </c>
      <c r="D210" s="234" t="s">
        <v>98</v>
      </c>
      <c r="E210" s="240" t="s">
        <v>245</v>
      </c>
      <c r="F210" s="232"/>
      <c r="G210" s="236">
        <f>G211+G229+G216</f>
        <v>9728.900000000001</v>
      </c>
      <c r="H210" s="112"/>
    </row>
    <row r="211" spans="1:8" ht="22.5">
      <c r="A211" s="239" t="s">
        <v>253</v>
      </c>
      <c r="B211" s="234" t="s">
        <v>26</v>
      </c>
      <c r="C211" s="240" t="s">
        <v>78</v>
      </c>
      <c r="D211" s="234" t="s">
        <v>98</v>
      </c>
      <c r="E211" s="240" t="s">
        <v>246</v>
      </c>
      <c r="F211" s="240"/>
      <c r="G211" s="236">
        <f>G212</f>
        <v>1001</v>
      </c>
      <c r="H211" s="112"/>
    </row>
    <row r="212" spans="1:8" ht="33.75">
      <c r="A212" s="239" t="s">
        <v>105</v>
      </c>
      <c r="B212" s="234" t="s">
        <v>26</v>
      </c>
      <c r="C212" s="240" t="s">
        <v>78</v>
      </c>
      <c r="D212" s="234" t="s">
        <v>98</v>
      </c>
      <c r="E212" s="240" t="s">
        <v>246</v>
      </c>
      <c r="F212" s="240">
        <v>100</v>
      </c>
      <c r="G212" s="236">
        <f>G213</f>
        <v>1001</v>
      </c>
      <c r="H212" s="112"/>
    </row>
    <row r="213" spans="1:8" ht="12.75">
      <c r="A213" s="239" t="s">
        <v>107</v>
      </c>
      <c r="B213" s="234" t="s">
        <v>26</v>
      </c>
      <c r="C213" s="240" t="s">
        <v>78</v>
      </c>
      <c r="D213" s="234" t="s">
        <v>98</v>
      </c>
      <c r="E213" s="240" t="s">
        <v>246</v>
      </c>
      <c r="F213" s="240">
        <v>120</v>
      </c>
      <c r="G213" s="236">
        <f>G214+G215</f>
        <v>1001</v>
      </c>
      <c r="H213" s="112"/>
    </row>
    <row r="214" spans="1:8" ht="12.75">
      <c r="A214" s="245" t="s">
        <v>384</v>
      </c>
      <c r="B214" s="234" t="s">
        <v>26</v>
      </c>
      <c r="C214" s="240" t="s">
        <v>78</v>
      </c>
      <c r="D214" s="234" t="s">
        <v>98</v>
      </c>
      <c r="E214" s="240" t="s">
        <v>246</v>
      </c>
      <c r="F214" s="240">
        <v>121</v>
      </c>
      <c r="G214" s="236">
        <v>768.8</v>
      </c>
      <c r="H214" s="112"/>
    </row>
    <row r="215" spans="1:8" ht="33.75">
      <c r="A215" s="245" t="s">
        <v>385</v>
      </c>
      <c r="B215" s="234" t="s">
        <v>26</v>
      </c>
      <c r="C215" s="240" t="s">
        <v>78</v>
      </c>
      <c r="D215" s="234" t="s">
        <v>98</v>
      </c>
      <c r="E215" s="240" t="s">
        <v>246</v>
      </c>
      <c r="F215" s="240">
        <v>129</v>
      </c>
      <c r="G215" s="236">
        <v>232.2</v>
      </c>
      <c r="H215" s="112"/>
    </row>
    <row r="216" spans="1:9" s="68" customFormat="1" ht="12.75">
      <c r="A216" s="239" t="s">
        <v>252</v>
      </c>
      <c r="B216" s="234" t="s">
        <v>26</v>
      </c>
      <c r="C216" s="240" t="s">
        <v>78</v>
      </c>
      <c r="D216" s="234" t="s">
        <v>98</v>
      </c>
      <c r="E216" s="240" t="s">
        <v>248</v>
      </c>
      <c r="F216" s="240" t="s">
        <v>10</v>
      </c>
      <c r="G216" s="236">
        <f>G217+G221+G225</f>
        <v>8127.900000000001</v>
      </c>
      <c r="H216" s="112">
        <v>8127.9</v>
      </c>
      <c r="I216" s="69">
        <f>G216-H216</f>
        <v>0</v>
      </c>
    </row>
    <row r="217" spans="1:8" ht="33.75">
      <c r="A217" s="239" t="s">
        <v>105</v>
      </c>
      <c r="B217" s="234" t="s">
        <v>26</v>
      </c>
      <c r="C217" s="240" t="s">
        <v>78</v>
      </c>
      <c r="D217" s="234" t="s">
        <v>98</v>
      </c>
      <c r="E217" s="240" t="s">
        <v>249</v>
      </c>
      <c r="F217" s="240" t="s">
        <v>106</v>
      </c>
      <c r="G217" s="236">
        <f>G218</f>
        <v>7307.1</v>
      </c>
      <c r="H217" s="112"/>
    </row>
    <row r="218" spans="1:8" ht="12.75">
      <c r="A218" s="239" t="s">
        <v>142</v>
      </c>
      <c r="B218" s="234" t="s">
        <v>26</v>
      </c>
      <c r="C218" s="240" t="s">
        <v>78</v>
      </c>
      <c r="D218" s="234" t="s">
        <v>98</v>
      </c>
      <c r="E218" s="240" t="s">
        <v>249</v>
      </c>
      <c r="F218" s="240">
        <v>110</v>
      </c>
      <c r="G218" s="236">
        <f>G219+G220</f>
        <v>7307.1</v>
      </c>
      <c r="H218" s="112"/>
    </row>
    <row r="219" spans="1:8" ht="12.75">
      <c r="A219" s="262" t="s">
        <v>577</v>
      </c>
      <c r="B219" s="234" t="s">
        <v>26</v>
      </c>
      <c r="C219" s="240" t="s">
        <v>78</v>
      </c>
      <c r="D219" s="234" t="s">
        <v>98</v>
      </c>
      <c r="E219" s="240" t="s">
        <v>249</v>
      </c>
      <c r="F219" s="240">
        <v>111</v>
      </c>
      <c r="G219" s="236">
        <v>5612.2</v>
      </c>
      <c r="H219" s="112"/>
    </row>
    <row r="220" spans="1:8" ht="22.5">
      <c r="A220" s="245" t="s">
        <v>576</v>
      </c>
      <c r="B220" s="234" t="s">
        <v>26</v>
      </c>
      <c r="C220" s="240" t="s">
        <v>78</v>
      </c>
      <c r="D220" s="234" t="s">
        <v>98</v>
      </c>
      <c r="E220" s="240" t="s">
        <v>249</v>
      </c>
      <c r="F220" s="240">
        <v>119</v>
      </c>
      <c r="G220" s="236">
        <v>1694.9</v>
      </c>
      <c r="H220" s="112"/>
    </row>
    <row r="221" spans="1:8" ht="22.5">
      <c r="A221" s="239" t="s">
        <v>386</v>
      </c>
      <c r="B221" s="234" t="s">
        <v>26</v>
      </c>
      <c r="C221" s="240" t="s">
        <v>78</v>
      </c>
      <c r="D221" s="234" t="s">
        <v>98</v>
      </c>
      <c r="E221" s="240" t="s">
        <v>250</v>
      </c>
      <c r="F221" s="240" t="s">
        <v>113</v>
      </c>
      <c r="G221" s="236">
        <f>G222</f>
        <v>788.6</v>
      </c>
      <c r="H221" s="112"/>
    </row>
    <row r="222" spans="1:8" s="68" customFormat="1" ht="22.5">
      <c r="A222" s="238" t="s">
        <v>525</v>
      </c>
      <c r="B222" s="234" t="s">
        <v>26</v>
      </c>
      <c r="C222" s="240" t="s">
        <v>78</v>
      </c>
      <c r="D222" s="234" t="s">
        <v>98</v>
      </c>
      <c r="E222" s="240" t="s">
        <v>250</v>
      </c>
      <c r="F222" s="240" t="s">
        <v>115</v>
      </c>
      <c r="G222" s="236">
        <f>G224+G223</f>
        <v>788.6</v>
      </c>
      <c r="H222" s="112"/>
    </row>
    <row r="223" spans="1:8" s="68" customFormat="1" ht="22.5">
      <c r="A223" s="238" t="s">
        <v>538</v>
      </c>
      <c r="B223" s="234" t="s">
        <v>26</v>
      </c>
      <c r="C223" s="240" t="s">
        <v>78</v>
      </c>
      <c r="D223" s="234" t="s">
        <v>98</v>
      </c>
      <c r="E223" s="240" t="s">
        <v>250</v>
      </c>
      <c r="F223" s="240">
        <v>242</v>
      </c>
      <c r="G223" s="236">
        <v>163</v>
      </c>
      <c r="H223" s="112"/>
    </row>
    <row r="224" spans="1:8" s="68" customFormat="1" ht="22.5">
      <c r="A224" s="238" t="s">
        <v>526</v>
      </c>
      <c r="B224" s="234" t="s">
        <v>26</v>
      </c>
      <c r="C224" s="240" t="s">
        <v>78</v>
      </c>
      <c r="D224" s="234" t="s">
        <v>98</v>
      </c>
      <c r="E224" s="240" t="s">
        <v>250</v>
      </c>
      <c r="F224" s="240" t="s">
        <v>117</v>
      </c>
      <c r="G224" s="236">
        <v>625.6</v>
      </c>
      <c r="H224" s="112"/>
    </row>
    <row r="225" spans="1:8" ht="12.75">
      <c r="A225" s="239" t="s">
        <v>118</v>
      </c>
      <c r="B225" s="234" t="s">
        <v>26</v>
      </c>
      <c r="C225" s="240" t="s">
        <v>78</v>
      </c>
      <c r="D225" s="234" t="s">
        <v>98</v>
      </c>
      <c r="E225" s="240" t="s">
        <v>250</v>
      </c>
      <c r="F225" s="240" t="s">
        <v>48</v>
      </c>
      <c r="G225" s="236">
        <f>G226</f>
        <v>32.2</v>
      </c>
      <c r="H225" s="112"/>
    </row>
    <row r="226" spans="1:8" ht="12.75">
      <c r="A226" s="239" t="s">
        <v>157</v>
      </c>
      <c r="B226" s="234" t="s">
        <v>26</v>
      </c>
      <c r="C226" s="240" t="s">
        <v>78</v>
      </c>
      <c r="D226" s="234" t="s">
        <v>98</v>
      </c>
      <c r="E226" s="240" t="s">
        <v>250</v>
      </c>
      <c r="F226" s="240" t="s">
        <v>119</v>
      </c>
      <c r="G226" s="236">
        <f>G227+G228</f>
        <v>32.2</v>
      </c>
      <c r="H226" s="112"/>
    </row>
    <row r="227" spans="1:8" ht="12.75">
      <c r="A227" s="239" t="s">
        <v>17</v>
      </c>
      <c r="B227" s="234" t="s">
        <v>26</v>
      </c>
      <c r="C227" s="240" t="s">
        <v>78</v>
      </c>
      <c r="D227" s="234" t="s">
        <v>98</v>
      </c>
      <c r="E227" s="240" t="s">
        <v>250</v>
      </c>
      <c r="F227" s="240" t="s">
        <v>120</v>
      </c>
      <c r="G227" s="236">
        <v>5.1</v>
      </c>
      <c r="H227" s="112"/>
    </row>
    <row r="228" spans="1:8" ht="12.75">
      <c r="A228" s="238" t="s">
        <v>532</v>
      </c>
      <c r="B228" s="234" t="s">
        <v>26</v>
      </c>
      <c r="C228" s="240" t="s">
        <v>78</v>
      </c>
      <c r="D228" s="234" t="s">
        <v>98</v>
      </c>
      <c r="E228" s="240" t="s">
        <v>250</v>
      </c>
      <c r="F228" s="240">
        <v>852</v>
      </c>
      <c r="G228" s="236">
        <v>27.1</v>
      </c>
      <c r="H228" s="112"/>
    </row>
    <row r="229" spans="1:8" ht="22.5">
      <c r="A229" s="239" t="s">
        <v>264</v>
      </c>
      <c r="B229" s="234" t="s">
        <v>26</v>
      </c>
      <c r="C229" s="240" t="s">
        <v>78</v>
      </c>
      <c r="D229" s="234" t="s">
        <v>98</v>
      </c>
      <c r="E229" s="240" t="s">
        <v>247</v>
      </c>
      <c r="F229" s="240"/>
      <c r="G229" s="236">
        <f>+G230</f>
        <v>600</v>
      </c>
      <c r="H229" s="112"/>
    </row>
    <row r="230" spans="1:8" s="68" customFormat="1" ht="12.75">
      <c r="A230" s="239" t="s">
        <v>391</v>
      </c>
      <c r="B230" s="234" t="s">
        <v>26</v>
      </c>
      <c r="C230" s="240" t="s">
        <v>78</v>
      </c>
      <c r="D230" s="234" t="s">
        <v>98</v>
      </c>
      <c r="E230" s="240" t="s">
        <v>247</v>
      </c>
      <c r="F230" s="240">
        <v>300</v>
      </c>
      <c r="G230" s="236">
        <f>G231</f>
        <v>600</v>
      </c>
      <c r="H230" s="111"/>
    </row>
    <row r="231" spans="1:8" s="68" customFormat="1" ht="12.75">
      <c r="A231" s="239" t="s">
        <v>540</v>
      </c>
      <c r="B231" s="234" t="s">
        <v>26</v>
      </c>
      <c r="C231" s="240" t="s">
        <v>78</v>
      </c>
      <c r="D231" s="234" t="s">
        <v>98</v>
      </c>
      <c r="E231" s="240" t="s">
        <v>247</v>
      </c>
      <c r="F231" s="240">
        <v>350</v>
      </c>
      <c r="G231" s="236">
        <v>600</v>
      </c>
      <c r="H231" s="111"/>
    </row>
    <row r="232" spans="1:8" ht="12.75" hidden="1">
      <c r="A232" s="143"/>
      <c r="B232" s="144"/>
      <c r="C232" s="145"/>
      <c r="D232" s="144"/>
      <c r="E232" s="146"/>
      <c r="F232" s="146"/>
      <c r="G232" s="147"/>
      <c r="H232" s="111"/>
    </row>
    <row r="233" spans="1:8" ht="21.75" hidden="1">
      <c r="A233" s="148"/>
      <c r="B233" s="149"/>
      <c r="C233" s="146"/>
      <c r="D233" s="149"/>
      <c r="E233" s="146"/>
      <c r="F233" s="145"/>
      <c r="G233" s="147"/>
      <c r="H233" s="111" t="s">
        <v>539</v>
      </c>
    </row>
    <row r="234" spans="1:8" ht="12.75" hidden="1">
      <c r="A234" s="150"/>
      <c r="B234" s="149"/>
      <c r="C234" s="146"/>
      <c r="D234" s="149"/>
      <c r="E234" s="146"/>
      <c r="F234" s="145"/>
      <c r="G234" s="147"/>
      <c r="H234" s="112"/>
    </row>
    <row r="235" spans="1:8" ht="12.75" hidden="1">
      <c r="A235" s="148"/>
      <c r="B235" s="149"/>
      <c r="C235" s="146"/>
      <c r="D235" s="149"/>
      <c r="E235" s="146"/>
      <c r="F235" s="146"/>
      <c r="G235" s="151"/>
      <c r="H235" s="112"/>
    </row>
    <row r="236" spans="1:8" ht="12.75" hidden="1">
      <c r="A236" s="148"/>
      <c r="B236" s="149"/>
      <c r="C236" s="146"/>
      <c r="D236" s="149"/>
      <c r="E236" s="146"/>
      <c r="F236" s="146"/>
      <c r="G236" s="151"/>
      <c r="H236" s="116"/>
    </row>
    <row r="237" spans="1:8" ht="12.75">
      <c r="A237" s="61" t="s">
        <v>148</v>
      </c>
      <c r="B237" s="11" t="s">
        <v>26</v>
      </c>
      <c r="C237" s="12">
        <v>10</v>
      </c>
      <c r="D237" s="11" t="s">
        <v>15</v>
      </c>
      <c r="E237" s="12"/>
      <c r="F237" s="12"/>
      <c r="G237" s="27">
        <f aca="true" t="shared" si="0" ref="G237:G243">G238</f>
        <v>2813.8</v>
      </c>
      <c r="H237" s="117"/>
    </row>
    <row r="238" spans="1:8" ht="21">
      <c r="A238" s="251" t="s">
        <v>255</v>
      </c>
      <c r="B238" s="234" t="s">
        <v>26</v>
      </c>
      <c r="C238" s="240">
        <v>10</v>
      </c>
      <c r="D238" s="234" t="s">
        <v>15</v>
      </c>
      <c r="E238" s="240" t="s">
        <v>230</v>
      </c>
      <c r="F238" s="240"/>
      <c r="G238" s="241">
        <f t="shared" si="0"/>
        <v>2813.8</v>
      </c>
      <c r="H238" s="117"/>
    </row>
    <row r="239" spans="1:8" ht="12.75">
      <c r="A239" s="239" t="s">
        <v>204</v>
      </c>
      <c r="B239" s="234" t="s">
        <v>26</v>
      </c>
      <c r="C239" s="240">
        <v>10</v>
      </c>
      <c r="D239" s="234" t="s">
        <v>214</v>
      </c>
      <c r="E239" s="246" t="s">
        <v>231</v>
      </c>
      <c r="F239" s="240"/>
      <c r="G239" s="241">
        <f t="shared" si="0"/>
        <v>2813.8</v>
      </c>
      <c r="H239" s="112"/>
    </row>
    <row r="240" spans="1:8" ht="34.5" customHeight="1">
      <c r="A240" s="239" t="s">
        <v>47</v>
      </c>
      <c r="B240" s="234" t="s">
        <v>26</v>
      </c>
      <c r="C240" s="240" t="s">
        <v>16</v>
      </c>
      <c r="D240" s="234" t="s">
        <v>15</v>
      </c>
      <c r="E240" s="242" t="s">
        <v>355</v>
      </c>
      <c r="F240" s="240" t="s">
        <v>10</v>
      </c>
      <c r="G240" s="236">
        <f>G242</f>
        <v>2813.8</v>
      </c>
      <c r="H240" s="112"/>
    </row>
    <row r="241" spans="1:8" ht="33" customHeight="1">
      <c r="A241" s="239" t="s">
        <v>354</v>
      </c>
      <c r="B241" s="234" t="s">
        <v>26</v>
      </c>
      <c r="C241" s="240" t="s">
        <v>16</v>
      </c>
      <c r="D241" s="234" t="s">
        <v>15</v>
      </c>
      <c r="E241" s="242" t="s">
        <v>356</v>
      </c>
      <c r="F241" s="240"/>
      <c r="G241" s="236">
        <f>G242</f>
        <v>2813.8</v>
      </c>
      <c r="H241" s="113"/>
    </row>
    <row r="242" spans="1:8" s="51" customFormat="1" ht="11.25">
      <c r="A242" s="247" t="s">
        <v>53</v>
      </c>
      <c r="B242" s="234" t="s">
        <v>26</v>
      </c>
      <c r="C242" s="240" t="s">
        <v>16</v>
      </c>
      <c r="D242" s="234" t="s">
        <v>15</v>
      </c>
      <c r="E242" s="242" t="s">
        <v>356</v>
      </c>
      <c r="F242" s="248" t="s">
        <v>54</v>
      </c>
      <c r="G242" s="249">
        <f t="shared" si="0"/>
        <v>2813.8</v>
      </c>
      <c r="H242" s="113"/>
    </row>
    <row r="243" spans="1:8" s="51" customFormat="1" ht="11.25">
      <c r="A243" s="247" t="s">
        <v>30</v>
      </c>
      <c r="B243" s="234" t="s">
        <v>26</v>
      </c>
      <c r="C243" s="240" t="s">
        <v>16</v>
      </c>
      <c r="D243" s="234" t="s">
        <v>15</v>
      </c>
      <c r="E243" s="242" t="s">
        <v>356</v>
      </c>
      <c r="F243" s="250">
        <v>310</v>
      </c>
      <c r="G243" s="249">
        <f t="shared" si="0"/>
        <v>2813.8</v>
      </c>
      <c r="H243" s="113"/>
    </row>
    <row r="244" spans="1:8" s="51" customFormat="1" ht="22.5">
      <c r="A244" s="238" t="s">
        <v>527</v>
      </c>
      <c r="B244" s="234" t="s">
        <v>26</v>
      </c>
      <c r="C244" s="240" t="s">
        <v>16</v>
      </c>
      <c r="D244" s="234" t="s">
        <v>15</v>
      </c>
      <c r="E244" s="242" t="s">
        <v>356</v>
      </c>
      <c r="F244" s="250">
        <v>313</v>
      </c>
      <c r="G244" s="249">
        <v>2813.8</v>
      </c>
      <c r="H244" s="118"/>
    </row>
    <row r="245" spans="1:9" ht="21.75">
      <c r="A245" s="88" t="s">
        <v>59</v>
      </c>
      <c r="B245" s="156" t="s">
        <v>27</v>
      </c>
      <c r="C245" s="159" t="s">
        <v>8</v>
      </c>
      <c r="D245" s="156" t="s">
        <v>8</v>
      </c>
      <c r="E245" s="159" t="s">
        <v>9</v>
      </c>
      <c r="F245" s="159" t="s">
        <v>10</v>
      </c>
      <c r="G245" s="161">
        <f>G246</f>
        <v>3091.3</v>
      </c>
      <c r="H245" s="111">
        <v>2974</v>
      </c>
      <c r="I245" s="91">
        <f>G245-H245</f>
        <v>117.30000000000018</v>
      </c>
    </row>
    <row r="246" spans="1:8" s="68" customFormat="1" ht="12.75">
      <c r="A246" s="61" t="s">
        <v>49</v>
      </c>
      <c r="B246" s="11" t="s">
        <v>27</v>
      </c>
      <c r="C246" s="12" t="s">
        <v>15</v>
      </c>
      <c r="D246" s="11" t="s">
        <v>8</v>
      </c>
      <c r="E246" s="12" t="s">
        <v>9</v>
      </c>
      <c r="F246" s="12" t="s">
        <v>10</v>
      </c>
      <c r="G246" s="13">
        <f>G247+G264</f>
        <v>3091.3</v>
      </c>
      <c r="H246" s="111"/>
    </row>
    <row r="247" spans="1:8" s="68" customFormat="1" ht="12.75">
      <c r="A247" s="61" t="s">
        <v>149</v>
      </c>
      <c r="B247" s="11" t="s">
        <v>27</v>
      </c>
      <c r="C247" s="12" t="s">
        <v>15</v>
      </c>
      <c r="D247" s="11" t="s">
        <v>79</v>
      </c>
      <c r="E247" s="12" t="s">
        <v>9</v>
      </c>
      <c r="F247" s="12" t="s">
        <v>10</v>
      </c>
      <c r="G247" s="13">
        <f>G248</f>
        <v>2274</v>
      </c>
      <c r="H247" s="111"/>
    </row>
    <row r="248" spans="1:8" s="68" customFormat="1" ht="21">
      <c r="A248" s="61" t="s">
        <v>268</v>
      </c>
      <c r="B248" s="14" t="s">
        <v>27</v>
      </c>
      <c r="C248" s="15" t="s">
        <v>15</v>
      </c>
      <c r="D248" s="14" t="s">
        <v>79</v>
      </c>
      <c r="E248" s="12" t="s">
        <v>267</v>
      </c>
      <c r="F248" s="12"/>
      <c r="G248" s="13">
        <f>G249</f>
        <v>2274</v>
      </c>
      <c r="H248" s="112"/>
    </row>
    <row r="249" spans="1:8" s="68" customFormat="1" ht="12.75">
      <c r="A249" s="239" t="s">
        <v>269</v>
      </c>
      <c r="B249" s="234" t="s">
        <v>27</v>
      </c>
      <c r="C249" s="240" t="s">
        <v>15</v>
      </c>
      <c r="D249" s="234" t="s">
        <v>79</v>
      </c>
      <c r="E249" s="240" t="s">
        <v>266</v>
      </c>
      <c r="F249" s="240" t="s">
        <v>10</v>
      </c>
      <c r="G249" s="236">
        <f>G250</f>
        <v>2274</v>
      </c>
      <c r="H249" s="112"/>
    </row>
    <row r="250" spans="1:8" ht="22.5">
      <c r="A250" s="239" t="s">
        <v>270</v>
      </c>
      <c r="B250" s="234" t="s">
        <v>27</v>
      </c>
      <c r="C250" s="240" t="s">
        <v>15</v>
      </c>
      <c r="D250" s="234" t="s">
        <v>79</v>
      </c>
      <c r="E250" s="240" t="s">
        <v>265</v>
      </c>
      <c r="F250" s="240" t="s">
        <v>10</v>
      </c>
      <c r="G250" s="236">
        <f>G251+G256+G260+G255</f>
        <v>2274</v>
      </c>
      <c r="H250" s="112"/>
    </row>
    <row r="251" spans="1:8" ht="33.75">
      <c r="A251" s="239" t="s">
        <v>105</v>
      </c>
      <c r="B251" s="234" t="s">
        <v>27</v>
      </c>
      <c r="C251" s="240" t="s">
        <v>15</v>
      </c>
      <c r="D251" s="234" t="s">
        <v>79</v>
      </c>
      <c r="E251" s="240" t="s">
        <v>271</v>
      </c>
      <c r="F251" s="240" t="s">
        <v>106</v>
      </c>
      <c r="G251" s="236">
        <f>G252</f>
        <v>2129.3</v>
      </c>
      <c r="H251" s="112"/>
    </row>
    <row r="252" spans="1:8" ht="12.75">
      <c r="A252" s="239" t="s">
        <v>107</v>
      </c>
      <c r="B252" s="234" t="s">
        <v>27</v>
      </c>
      <c r="C252" s="240" t="s">
        <v>15</v>
      </c>
      <c r="D252" s="234" t="s">
        <v>79</v>
      </c>
      <c r="E252" s="240" t="s">
        <v>271</v>
      </c>
      <c r="F252" s="240" t="s">
        <v>108</v>
      </c>
      <c r="G252" s="236">
        <f>G253+G254</f>
        <v>2129.3</v>
      </c>
      <c r="H252" s="112"/>
    </row>
    <row r="253" spans="1:8" ht="12.75">
      <c r="A253" s="245" t="s">
        <v>384</v>
      </c>
      <c r="B253" s="234" t="s">
        <v>27</v>
      </c>
      <c r="C253" s="240" t="s">
        <v>15</v>
      </c>
      <c r="D253" s="234" t="s">
        <v>79</v>
      </c>
      <c r="E253" s="240" t="s">
        <v>271</v>
      </c>
      <c r="F253" s="240">
        <v>121</v>
      </c>
      <c r="G253" s="236">
        <v>1635.4</v>
      </c>
      <c r="H253" s="112"/>
    </row>
    <row r="254" spans="1:8" ht="33.75">
      <c r="A254" s="245" t="s">
        <v>385</v>
      </c>
      <c r="B254" s="234" t="s">
        <v>27</v>
      </c>
      <c r="C254" s="240" t="s">
        <v>15</v>
      </c>
      <c r="D254" s="234" t="s">
        <v>79</v>
      </c>
      <c r="E254" s="240" t="s">
        <v>271</v>
      </c>
      <c r="F254" s="240">
        <v>129</v>
      </c>
      <c r="G254" s="236">
        <v>493.9</v>
      </c>
      <c r="H254" s="112"/>
    </row>
    <row r="255" spans="1:8" ht="22.5">
      <c r="A255" s="253" t="s">
        <v>524</v>
      </c>
      <c r="B255" s="234" t="s">
        <v>27</v>
      </c>
      <c r="C255" s="240" t="s">
        <v>15</v>
      </c>
      <c r="D255" s="234" t="s">
        <v>79</v>
      </c>
      <c r="E255" s="240" t="s">
        <v>272</v>
      </c>
      <c r="F255" s="240" t="s">
        <v>112</v>
      </c>
      <c r="G255" s="293">
        <v>0</v>
      </c>
      <c r="H255" s="112"/>
    </row>
    <row r="256" spans="1:8" ht="22.5">
      <c r="A256" s="239" t="s">
        <v>386</v>
      </c>
      <c r="B256" s="234" t="s">
        <v>27</v>
      </c>
      <c r="C256" s="240" t="s">
        <v>15</v>
      </c>
      <c r="D256" s="234" t="s">
        <v>79</v>
      </c>
      <c r="E256" s="240" t="s">
        <v>272</v>
      </c>
      <c r="F256" s="240" t="s">
        <v>113</v>
      </c>
      <c r="G256" s="236">
        <f>G257</f>
        <v>140</v>
      </c>
      <c r="H256" s="112"/>
    </row>
    <row r="257" spans="1:8" ht="22.5">
      <c r="A257" s="238" t="s">
        <v>525</v>
      </c>
      <c r="B257" s="234" t="s">
        <v>27</v>
      </c>
      <c r="C257" s="240" t="s">
        <v>15</v>
      </c>
      <c r="D257" s="234" t="s">
        <v>79</v>
      </c>
      <c r="E257" s="240" t="s">
        <v>272</v>
      </c>
      <c r="F257" s="240" t="s">
        <v>115</v>
      </c>
      <c r="G257" s="236">
        <f>G259+G258</f>
        <v>140</v>
      </c>
      <c r="H257" s="112"/>
    </row>
    <row r="258" spans="1:8" ht="22.5">
      <c r="A258" s="238" t="s">
        <v>538</v>
      </c>
      <c r="B258" s="234" t="s">
        <v>27</v>
      </c>
      <c r="C258" s="240" t="s">
        <v>15</v>
      </c>
      <c r="D258" s="234" t="s">
        <v>79</v>
      </c>
      <c r="E258" s="240" t="s">
        <v>272</v>
      </c>
      <c r="F258" s="240">
        <v>242</v>
      </c>
      <c r="G258" s="236">
        <v>32.6</v>
      </c>
      <c r="H258" s="112"/>
    </row>
    <row r="259" spans="1:8" ht="22.5">
      <c r="A259" s="238" t="s">
        <v>526</v>
      </c>
      <c r="B259" s="234" t="s">
        <v>27</v>
      </c>
      <c r="C259" s="240" t="s">
        <v>15</v>
      </c>
      <c r="D259" s="234" t="s">
        <v>79</v>
      </c>
      <c r="E259" s="240" t="s">
        <v>272</v>
      </c>
      <c r="F259" s="240" t="s">
        <v>117</v>
      </c>
      <c r="G259" s="236">
        <v>107.4</v>
      </c>
      <c r="H259" s="112"/>
    </row>
    <row r="260" spans="1:8" ht="12.75">
      <c r="A260" s="239" t="s">
        <v>118</v>
      </c>
      <c r="B260" s="234" t="s">
        <v>27</v>
      </c>
      <c r="C260" s="240" t="s">
        <v>15</v>
      </c>
      <c r="D260" s="234" t="s">
        <v>79</v>
      </c>
      <c r="E260" s="240" t="s">
        <v>272</v>
      </c>
      <c r="F260" s="240" t="s">
        <v>48</v>
      </c>
      <c r="G260" s="236">
        <f>G261</f>
        <v>4.7</v>
      </c>
      <c r="H260" s="112"/>
    </row>
    <row r="261" spans="1:8" ht="12.75">
      <c r="A261" s="238" t="s">
        <v>531</v>
      </c>
      <c r="B261" s="234" t="s">
        <v>27</v>
      </c>
      <c r="C261" s="240" t="s">
        <v>15</v>
      </c>
      <c r="D261" s="234" t="s">
        <v>79</v>
      </c>
      <c r="E261" s="240" t="s">
        <v>272</v>
      </c>
      <c r="F261" s="240" t="s">
        <v>119</v>
      </c>
      <c r="G261" s="236">
        <f>G262+G263</f>
        <v>4.7</v>
      </c>
      <c r="H261" s="112"/>
    </row>
    <row r="262" spans="1:8" ht="12.75">
      <c r="A262" s="239" t="s">
        <v>17</v>
      </c>
      <c r="B262" s="234" t="s">
        <v>27</v>
      </c>
      <c r="C262" s="240" t="s">
        <v>15</v>
      </c>
      <c r="D262" s="234" t="s">
        <v>79</v>
      </c>
      <c r="E262" s="240" t="s">
        <v>272</v>
      </c>
      <c r="F262" s="240" t="s">
        <v>120</v>
      </c>
      <c r="G262" s="236">
        <v>3.5</v>
      </c>
      <c r="H262" s="112"/>
    </row>
    <row r="263" spans="1:8" ht="12.75">
      <c r="A263" s="238" t="s">
        <v>532</v>
      </c>
      <c r="B263" s="234" t="s">
        <v>27</v>
      </c>
      <c r="C263" s="240" t="s">
        <v>15</v>
      </c>
      <c r="D263" s="234" t="s">
        <v>79</v>
      </c>
      <c r="E263" s="240" t="s">
        <v>272</v>
      </c>
      <c r="F263" s="240" t="s">
        <v>122</v>
      </c>
      <c r="G263" s="236">
        <v>1.2</v>
      </c>
      <c r="H263" s="119"/>
    </row>
    <row r="264" spans="1:8" ht="12.75">
      <c r="A264" s="61" t="s">
        <v>50</v>
      </c>
      <c r="B264" s="11" t="s">
        <v>27</v>
      </c>
      <c r="C264" s="11" t="s">
        <v>15</v>
      </c>
      <c r="D264" s="11" t="s">
        <v>51</v>
      </c>
      <c r="E264" s="12"/>
      <c r="F264" s="12"/>
      <c r="G264" s="90">
        <f>G265</f>
        <v>817.3</v>
      </c>
      <c r="H264" s="120"/>
    </row>
    <row r="265" spans="1:8" ht="22.5">
      <c r="A265" s="239" t="s">
        <v>171</v>
      </c>
      <c r="B265" s="234" t="s">
        <v>27</v>
      </c>
      <c r="C265" s="234" t="s">
        <v>15</v>
      </c>
      <c r="D265" s="234" t="s">
        <v>51</v>
      </c>
      <c r="E265" s="242" t="s">
        <v>267</v>
      </c>
      <c r="F265" s="240" t="s">
        <v>10</v>
      </c>
      <c r="G265" s="298">
        <f>G266+G294+G291</f>
        <v>817.3</v>
      </c>
      <c r="H265" s="120"/>
    </row>
    <row r="266" spans="1:8" ht="12.75">
      <c r="A266" s="239" t="s">
        <v>419</v>
      </c>
      <c r="B266" s="234" t="s">
        <v>27</v>
      </c>
      <c r="C266" s="234" t="s">
        <v>15</v>
      </c>
      <c r="D266" s="234" t="s">
        <v>51</v>
      </c>
      <c r="E266" s="242" t="s">
        <v>426</v>
      </c>
      <c r="F266" s="240"/>
      <c r="G266" s="298">
        <f>G267+G271+G275+G279+G283+G287</f>
        <v>380</v>
      </c>
      <c r="H266" s="120"/>
    </row>
    <row r="267" spans="1:8" ht="22.5">
      <c r="A267" s="239" t="s">
        <v>420</v>
      </c>
      <c r="B267" s="234" t="s">
        <v>27</v>
      </c>
      <c r="C267" s="234" t="s">
        <v>15</v>
      </c>
      <c r="D267" s="234" t="s">
        <v>51</v>
      </c>
      <c r="E267" s="242" t="s">
        <v>427</v>
      </c>
      <c r="F267" s="240"/>
      <c r="G267" s="298">
        <f>G268</f>
        <v>80</v>
      </c>
      <c r="H267" s="120"/>
    </row>
    <row r="268" spans="1:8" ht="22.5">
      <c r="A268" s="239" t="s">
        <v>386</v>
      </c>
      <c r="B268" s="234" t="s">
        <v>27</v>
      </c>
      <c r="C268" s="234" t="s">
        <v>15</v>
      </c>
      <c r="D268" s="234" t="s">
        <v>51</v>
      </c>
      <c r="E268" s="242" t="s">
        <v>427</v>
      </c>
      <c r="F268" s="240" t="s">
        <v>113</v>
      </c>
      <c r="G268" s="298">
        <f>G269</f>
        <v>80</v>
      </c>
      <c r="H268" s="120"/>
    </row>
    <row r="269" spans="1:8" ht="22.5">
      <c r="A269" s="238" t="s">
        <v>525</v>
      </c>
      <c r="B269" s="234" t="s">
        <v>27</v>
      </c>
      <c r="C269" s="234" t="s">
        <v>15</v>
      </c>
      <c r="D269" s="234" t="s">
        <v>51</v>
      </c>
      <c r="E269" s="242" t="s">
        <v>427</v>
      </c>
      <c r="F269" s="240" t="s">
        <v>115</v>
      </c>
      <c r="G269" s="298">
        <f>G270</f>
        <v>80</v>
      </c>
      <c r="H269" s="120"/>
    </row>
    <row r="270" spans="1:8" ht="22.5">
      <c r="A270" s="238" t="s">
        <v>526</v>
      </c>
      <c r="B270" s="234" t="s">
        <v>27</v>
      </c>
      <c r="C270" s="234" t="s">
        <v>15</v>
      </c>
      <c r="D270" s="234" t="s">
        <v>51</v>
      </c>
      <c r="E270" s="242" t="s">
        <v>427</v>
      </c>
      <c r="F270" s="240" t="s">
        <v>117</v>
      </c>
      <c r="G270" s="298">
        <v>80</v>
      </c>
      <c r="H270" s="120"/>
    </row>
    <row r="271" spans="1:8" ht="22.5">
      <c r="A271" s="239" t="s">
        <v>421</v>
      </c>
      <c r="B271" s="234" t="s">
        <v>27</v>
      </c>
      <c r="C271" s="234" t="s">
        <v>15</v>
      </c>
      <c r="D271" s="234" t="s">
        <v>51</v>
      </c>
      <c r="E271" s="242" t="s">
        <v>428</v>
      </c>
      <c r="F271" s="240"/>
      <c r="G271" s="298">
        <f>G272</f>
        <v>30</v>
      </c>
      <c r="H271" s="120"/>
    </row>
    <row r="272" spans="1:8" ht="22.5">
      <c r="A272" s="239" t="s">
        <v>386</v>
      </c>
      <c r="B272" s="234" t="s">
        <v>27</v>
      </c>
      <c r="C272" s="234" t="s">
        <v>15</v>
      </c>
      <c r="D272" s="234" t="s">
        <v>51</v>
      </c>
      <c r="E272" s="242" t="s">
        <v>428</v>
      </c>
      <c r="F272" s="240" t="s">
        <v>113</v>
      </c>
      <c r="G272" s="298">
        <f>G273</f>
        <v>30</v>
      </c>
      <c r="H272" s="120"/>
    </row>
    <row r="273" spans="1:8" ht="22.5">
      <c r="A273" s="238" t="s">
        <v>525</v>
      </c>
      <c r="B273" s="234" t="s">
        <v>27</v>
      </c>
      <c r="C273" s="234" t="s">
        <v>15</v>
      </c>
      <c r="D273" s="234" t="s">
        <v>51</v>
      </c>
      <c r="E273" s="242" t="s">
        <v>428</v>
      </c>
      <c r="F273" s="240" t="s">
        <v>115</v>
      </c>
      <c r="G273" s="298">
        <f>G274</f>
        <v>30</v>
      </c>
      <c r="H273" s="120"/>
    </row>
    <row r="274" spans="1:8" ht="22.5">
      <c r="A274" s="238" t="s">
        <v>526</v>
      </c>
      <c r="B274" s="234" t="s">
        <v>27</v>
      </c>
      <c r="C274" s="234" t="s">
        <v>15</v>
      </c>
      <c r="D274" s="234" t="s">
        <v>51</v>
      </c>
      <c r="E274" s="242" t="s">
        <v>428</v>
      </c>
      <c r="F274" s="240" t="s">
        <v>117</v>
      </c>
      <c r="G274" s="298">
        <v>30</v>
      </c>
      <c r="H274" s="120"/>
    </row>
    <row r="275" spans="1:8" ht="27" customHeight="1">
      <c r="A275" s="239" t="s">
        <v>422</v>
      </c>
      <c r="B275" s="234" t="s">
        <v>27</v>
      </c>
      <c r="C275" s="234" t="s">
        <v>15</v>
      </c>
      <c r="D275" s="234" t="s">
        <v>51</v>
      </c>
      <c r="E275" s="242" t="s">
        <v>429</v>
      </c>
      <c r="F275" s="240"/>
      <c r="G275" s="298">
        <f>G276</f>
        <v>40</v>
      </c>
      <c r="H275" s="120"/>
    </row>
    <row r="276" spans="1:8" ht="22.5">
      <c r="A276" s="239" t="s">
        <v>386</v>
      </c>
      <c r="B276" s="234" t="s">
        <v>27</v>
      </c>
      <c r="C276" s="234" t="s">
        <v>15</v>
      </c>
      <c r="D276" s="234" t="s">
        <v>51</v>
      </c>
      <c r="E276" s="242" t="s">
        <v>429</v>
      </c>
      <c r="F276" s="240" t="s">
        <v>113</v>
      </c>
      <c r="G276" s="298">
        <f>G277</f>
        <v>40</v>
      </c>
      <c r="H276" s="120"/>
    </row>
    <row r="277" spans="1:8" ht="22.5">
      <c r="A277" s="238" t="s">
        <v>525</v>
      </c>
      <c r="B277" s="234" t="s">
        <v>27</v>
      </c>
      <c r="C277" s="234" t="s">
        <v>15</v>
      </c>
      <c r="D277" s="234" t="s">
        <v>51</v>
      </c>
      <c r="E277" s="242" t="s">
        <v>429</v>
      </c>
      <c r="F277" s="240" t="s">
        <v>115</v>
      </c>
      <c r="G277" s="298">
        <f>G278</f>
        <v>40</v>
      </c>
      <c r="H277" s="120"/>
    </row>
    <row r="278" spans="1:8" ht="22.5">
      <c r="A278" s="238" t="s">
        <v>526</v>
      </c>
      <c r="B278" s="234" t="s">
        <v>27</v>
      </c>
      <c r="C278" s="234" t="s">
        <v>15</v>
      </c>
      <c r="D278" s="234" t="s">
        <v>51</v>
      </c>
      <c r="E278" s="242" t="s">
        <v>429</v>
      </c>
      <c r="F278" s="240" t="s">
        <v>117</v>
      </c>
      <c r="G278" s="298">
        <v>40</v>
      </c>
      <c r="H278" s="120"/>
    </row>
    <row r="279" spans="1:8" ht="12.75">
      <c r="A279" s="239" t="s">
        <v>423</v>
      </c>
      <c r="B279" s="234" t="s">
        <v>27</v>
      </c>
      <c r="C279" s="234" t="s">
        <v>15</v>
      </c>
      <c r="D279" s="234" t="s">
        <v>51</v>
      </c>
      <c r="E279" s="242" t="s">
        <v>430</v>
      </c>
      <c r="F279" s="240"/>
      <c r="G279" s="298">
        <f>G280</f>
        <v>40</v>
      </c>
      <c r="H279" s="120"/>
    </row>
    <row r="280" spans="1:8" ht="22.5">
      <c r="A280" s="239" t="s">
        <v>386</v>
      </c>
      <c r="B280" s="234" t="s">
        <v>27</v>
      </c>
      <c r="C280" s="234" t="s">
        <v>15</v>
      </c>
      <c r="D280" s="234" t="s">
        <v>51</v>
      </c>
      <c r="E280" s="242" t="s">
        <v>430</v>
      </c>
      <c r="F280" s="240" t="s">
        <v>113</v>
      </c>
      <c r="G280" s="298">
        <f>G281</f>
        <v>40</v>
      </c>
      <c r="H280" s="120"/>
    </row>
    <row r="281" spans="1:8" ht="22.5">
      <c r="A281" s="238" t="s">
        <v>525</v>
      </c>
      <c r="B281" s="234" t="s">
        <v>27</v>
      </c>
      <c r="C281" s="234" t="s">
        <v>15</v>
      </c>
      <c r="D281" s="234" t="s">
        <v>51</v>
      </c>
      <c r="E281" s="242" t="s">
        <v>430</v>
      </c>
      <c r="F281" s="240" t="s">
        <v>115</v>
      </c>
      <c r="G281" s="298">
        <f>G282</f>
        <v>40</v>
      </c>
      <c r="H281" s="120"/>
    </row>
    <row r="282" spans="1:8" ht="22.5">
      <c r="A282" s="238" t="s">
        <v>526</v>
      </c>
      <c r="B282" s="234" t="s">
        <v>27</v>
      </c>
      <c r="C282" s="234" t="s">
        <v>15</v>
      </c>
      <c r="D282" s="234" t="s">
        <v>51</v>
      </c>
      <c r="E282" s="242" t="s">
        <v>430</v>
      </c>
      <c r="F282" s="240" t="s">
        <v>117</v>
      </c>
      <c r="G282" s="298">
        <v>40</v>
      </c>
      <c r="H282" s="120"/>
    </row>
    <row r="283" spans="1:8" ht="22.5">
      <c r="A283" s="239" t="s">
        <v>424</v>
      </c>
      <c r="B283" s="234" t="s">
        <v>27</v>
      </c>
      <c r="C283" s="234" t="s">
        <v>15</v>
      </c>
      <c r="D283" s="234" t="s">
        <v>51</v>
      </c>
      <c r="E283" s="242" t="s">
        <v>431</v>
      </c>
      <c r="F283" s="240"/>
      <c r="G283" s="298">
        <f>G284</f>
        <v>160</v>
      </c>
      <c r="H283" s="120"/>
    </row>
    <row r="284" spans="1:8" ht="22.5">
      <c r="A284" s="239" t="s">
        <v>386</v>
      </c>
      <c r="B284" s="234" t="s">
        <v>27</v>
      </c>
      <c r="C284" s="234" t="s">
        <v>15</v>
      </c>
      <c r="D284" s="234" t="s">
        <v>51</v>
      </c>
      <c r="E284" s="242" t="s">
        <v>431</v>
      </c>
      <c r="F284" s="240" t="s">
        <v>113</v>
      </c>
      <c r="G284" s="298">
        <f>G285</f>
        <v>160</v>
      </c>
      <c r="H284" s="120"/>
    </row>
    <row r="285" spans="1:8" ht="22.5">
      <c r="A285" s="238" t="s">
        <v>525</v>
      </c>
      <c r="B285" s="234" t="s">
        <v>27</v>
      </c>
      <c r="C285" s="234" t="s">
        <v>15</v>
      </c>
      <c r="D285" s="234" t="s">
        <v>51</v>
      </c>
      <c r="E285" s="242" t="s">
        <v>431</v>
      </c>
      <c r="F285" s="240" t="s">
        <v>115</v>
      </c>
      <c r="G285" s="298">
        <f>G286</f>
        <v>160</v>
      </c>
      <c r="H285" s="120"/>
    </row>
    <row r="286" spans="1:8" ht="22.5">
      <c r="A286" s="238" t="s">
        <v>526</v>
      </c>
      <c r="B286" s="234" t="s">
        <v>27</v>
      </c>
      <c r="C286" s="234" t="s">
        <v>15</v>
      </c>
      <c r="D286" s="234" t="s">
        <v>51</v>
      </c>
      <c r="E286" s="242" t="s">
        <v>431</v>
      </c>
      <c r="F286" s="240" t="s">
        <v>117</v>
      </c>
      <c r="G286" s="298">
        <v>160</v>
      </c>
      <c r="H286" s="120"/>
    </row>
    <row r="287" spans="1:8" ht="12.75">
      <c r="A287" s="239" t="s">
        <v>425</v>
      </c>
      <c r="B287" s="234" t="s">
        <v>27</v>
      </c>
      <c r="C287" s="234" t="s">
        <v>15</v>
      </c>
      <c r="D287" s="234" t="s">
        <v>51</v>
      </c>
      <c r="E287" s="242" t="s">
        <v>432</v>
      </c>
      <c r="F287" s="240"/>
      <c r="G287" s="298">
        <f>G288</f>
        <v>30</v>
      </c>
      <c r="H287" s="120"/>
    </row>
    <row r="288" spans="1:8" ht="22.5">
      <c r="A288" s="239" t="s">
        <v>386</v>
      </c>
      <c r="B288" s="234" t="s">
        <v>27</v>
      </c>
      <c r="C288" s="234" t="s">
        <v>15</v>
      </c>
      <c r="D288" s="234" t="s">
        <v>51</v>
      </c>
      <c r="E288" s="242" t="s">
        <v>432</v>
      </c>
      <c r="F288" s="240" t="s">
        <v>113</v>
      </c>
      <c r="G288" s="298">
        <f>G289</f>
        <v>30</v>
      </c>
      <c r="H288" s="120"/>
    </row>
    <row r="289" spans="1:8" ht="22.5">
      <c r="A289" s="238" t="s">
        <v>525</v>
      </c>
      <c r="B289" s="234" t="s">
        <v>27</v>
      </c>
      <c r="C289" s="234" t="s">
        <v>15</v>
      </c>
      <c r="D289" s="234" t="s">
        <v>51</v>
      </c>
      <c r="E289" s="242" t="s">
        <v>432</v>
      </c>
      <c r="F289" s="240" t="s">
        <v>115</v>
      </c>
      <c r="G289" s="298">
        <f>G290</f>
        <v>30</v>
      </c>
      <c r="H289" s="120"/>
    </row>
    <row r="290" spans="1:8" ht="22.5">
      <c r="A290" s="238" t="s">
        <v>526</v>
      </c>
      <c r="B290" s="234" t="s">
        <v>27</v>
      </c>
      <c r="C290" s="234" t="s">
        <v>15</v>
      </c>
      <c r="D290" s="234" t="s">
        <v>51</v>
      </c>
      <c r="E290" s="242" t="s">
        <v>432</v>
      </c>
      <c r="F290" s="240" t="s">
        <v>117</v>
      </c>
      <c r="G290" s="298">
        <v>30</v>
      </c>
      <c r="H290" s="120"/>
    </row>
    <row r="291" spans="1:8" ht="12.75">
      <c r="A291" s="239" t="s">
        <v>599</v>
      </c>
      <c r="B291" s="234" t="s">
        <v>27</v>
      </c>
      <c r="C291" s="234" t="s">
        <v>15</v>
      </c>
      <c r="D291" s="234" t="s">
        <v>51</v>
      </c>
      <c r="E291" s="242" t="s">
        <v>600</v>
      </c>
      <c r="F291" s="240"/>
      <c r="G291" s="298">
        <f>G292</f>
        <v>300</v>
      </c>
      <c r="H291" s="120"/>
    </row>
    <row r="292" spans="1:8" ht="12.75">
      <c r="A292" s="239" t="s">
        <v>118</v>
      </c>
      <c r="B292" s="234" t="s">
        <v>27</v>
      </c>
      <c r="C292" s="234" t="s">
        <v>15</v>
      </c>
      <c r="D292" s="234" t="s">
        <v>51</v>
      </c>
      <c r="E292" s="242" t="s">
        <v>600</v>
      </c>
      <c r="F292" s="240">
        <v>800</v>
      </c>
      <c r="G292" s="298">
        <f>G293</f>
        <v>300</v>
      </c>
      <c r="H292" s="120"/>
    </row>
    <row r="293" spans="1:8" ht="33.75">
      <c r="A293" s="238" t="s">
        <v>542</v>
      </c>
      <c r="B293" s="234" t="s">
        <v>27</v>
      </c>
      <c r="C293" s="234" t="s">
        <v>15</v>
      </c>
      <c r="D293" s="234" t="s">
        <v>51</v>
      </c>
      <c r="E293" s="242" t="s">
        <v>600</v>
      </c>
      <c r="F293" s="240">
        <v>810</v>
      </c>
      <c r="G293" s="298">
        <v>300</v>
      </c>
      <c r="H293" s="120"/>
    </row>
    <row r="294" spans="1:8" ht="22.5">
      <c r="A294" s="239" t="s">
        <v>541</v>
      </c>
      <c r="B294" s="234" t="s">
        <v>27</v>
      </c>
      <c r="C294" s="234" t="s">
        <v>15</v>
      </c>
      <c r="D294" s="234" t="s">
        <v>51</v>
      </c>
      <c r="E294" s="242" t="s">
        <v>602</v>
      </c>
      <c r="F294" s="240"/>
      <c r="G294" s="298">
        <f>G295</f>
        <v>137.3</v>
      </c>
      <c r="H294" s="120"/>
    </row>
    <row r="295" spans="1:8" ht="22.5">
      <c r="A295" s="239" t="s">
        <v>435</v>
      </c>
      <c r="B295" s="234" t="s">
        <v>27</v>
      </c>
      <c r="C295" s="234" t="s">
        <v>15</v>
      </c>
      <c r="D295" s="234" t="s">
        <v>51</v>
      </c>
      <c r="E295" s="242" t="s">
        <v>436</v>
      </c>
      <c r="F295" s="240"/>
      <c r="G295" s="298">
        <f>G296</f>
        <v>137.3</v>
      </c>
      <c r="H295" s="120"/>
    </row>
    <row r="296" spans="1:8" ht="22.5">
      <c r="A296" s="239" t="s">
        <v>386</v>
      </c>
      <c r="B296" s="234" t="s">
        <v>27</v>
      </c>
      <c r="C296" s="234" t="s">
        <v>15</v>
      </c>
      <c r="D296" s="234" t="s">
        <v>51</v>
      </c>
      <c r="E296" s="242" t="s">
        <v>436</v>
      </c>
      <c r="F296" s="240" t="s">
        <v>113</v>
      </c>
      <c r="G296" s="298">
        <f>G297</f>
        <v>137.3</v>
      </c>
      <c r="H296" s="120"/>
    </row>
    <row r="297" spans="1:8" ht="22.5">
      <c r="A297" s="238" t="s">
        <v>525</v>
      </c>
      <c r="B297" s="234" t="s">
        <v>27</v>
      </c>
      <c r="C297" s="234" t="s">
        <v>15</v>
      </c>
      <c r="D297" s="234" t="s">
        <v>51</v>
      </c>
      <c r="E297" s="242" t="s">
        <v>436</v>
      </c>
      <c r="F297" s="240" t="s">
        <v>115</v>
      </c>
      <c r="G297" s="298">
        <f>G298</f>
        <v>137.3</v>
      </c>
      <c r="H297" s="120"/>
    </row>
    <row r="298" spans="1:8" ht="22.5">
      <c r="A298" s="238" t="s">
        <v>526</v>
      </c>
      <c r="B298" s="234" t="s">
        <v>27</v>
      </c>
      <c r="C298" s="234" t="s">
        <v>15</v>
      </c>
      <c r="D298" s="234" t="s">
        <v>51</v>
      </c>
      <c r="E298" s="242" t="s">
        <v>436</v>
      </c>
      <c r="F298" s="240" t="s">
        <v>117</v>
      </c>
      <c r="G298" s="298">
        <f>20+117.3</f>
        <v>137.3</v>
      </c>
      <c r="H298" s="111"/>
    </row>
    <row r="299" spans="1:9" ht="32.25">
      <c r="A299" s="88" t="s">
        <v>60</v>
      </c>
      <c r="B299" s="156" t="s">
        <v>144</v>
      </c>
      <c r="C299" s="159" t="s">
        <v>8</v>
      </c>
      <c r="D299" s="156" t="s">
        <v>8</v>
      </c>
      <c r="E299" s="159" t="s">
        <v>9</v>
      </c>
      <c r="F299" s="159" t="s">
        <v>10</v>
      </c>
      <c r="G299" s="160">
        <f>SUM(G300+G334+G322+G328)</f>
        <v>20541.100000000002</v>
      </c>
      <c r="H299" s="111">
        <v>20576.1</v>
      </c>
      <c r="I299" s="69">
        <f>G299-H299</f>
        <v>-34.99999999999636</v>
      </c>
    </row>
    <row r="300" spans="1:8" ht="12.75">
      <c r="A300" s="61" t="s">
        <v>11</v>
      </c>
      <c r="B300" s="11" t="s">
        <v>144</v>
      </c>
      <c r="C300" s="12" t="s">
        <v>12</v>
      </c>
      <c r="D300" s="11" t="s">
        <v>8</v>
      </c>
      <c r="E300" s="12" t="s">
        <v>9</v>
      </c>
      <c r="F300" s="12" t="s">
        <v>10</v>
      </c>
      <c r="G300" s="13">
        <f>G301+G318</f>
        <v>5035.8</v>
      </c>
      <c r="H300" s="111"/>
    </row>
    <row r="301" spans="1:8" ht="21">
      <c r="A301" s="61" t="s">
        <v>73</v>
      </c>
      <c r="B301" s="11" t="s">
        <v>144</v>
      </c>
      <c r="C301" s="12" t="s">
        <v>12</v>
      </c>
      <c r="D301" s="11" t="s">
        <v>74</v>
      </c>
      <c r="E301" s="12" t="s">
        <v>9</v>
      </c>
      <c r="F301" s="12" t="s">
        <v>10</v>
      </c>
      <c r="G301" s="13">
        <f>G302</f>
        <v>5029.8</v>
      </c>
      <c r="H301" s="112"/>
    </row>
    <row r="302" spans="1:9" ht="22.5">
      <c r="A302" s="239" t="s">
        <v>277</v>
      </c>
      <c r="B302" s="234" t="s">
        <v>144</v>
      </c>
      <c r="C302" s="240" t="s">
        <v>12</v>
      </c>
      <c r="D302" s="234" t="s">
        <v>74</v>
      </c>
      <c r="E302" s="240" t="s">
        <v>273</v>
      </c>
      <c r="F302" s="240" t="s">
        <v>10</v>
      </c>
      <c r="G302" s="236">
        <f>G303</f>
        <v>5029.8</v>
      </c>
      <c r="H302" s="112">
        <v>5014.8</v>
      </c>
      <c r="I302" s="69">
        <f>G302-H302</f>
        <v>15</v>
      </c>
    </row>
    <row r="303" spans="1:8" ht="33.75">
      <c r="A303" s="239" t="s">
        <v>278</v>
      </c>
      <c r="B303" s="234" t="s">
        <v>144</v>
      </c>
      <c r="C303" s="240" t="s">
        <v>12</v>
      </c>
      <c r="D303" s="234" t="s">
        <v>74</v>
      </c>
      <c r="E303" s="240" t="s">
        <v>274</v>
      </c>
      <c r="F303" s="240" t="s">
        <v>10</v>
      </c>
      <c r="G303" s="236">
        <f>G304</f>
        <v>5029.8</v>
      </c>
      <c r="H303" s="112"/>
    </row>
    <row r="304" spans="1:8" s="68" customFormat="1" ht="22.5">
      <c r="A304" s="239" t="s">
        <v>276</v>
      </c>
      <c r="B304" s="234" t="s">
        <v>144</v>
      </c>
      <c r="C304" s="240" t="s">
        <v>12</v>
      </c>
      <c r="D304" s="234" t="s">
        <v>74</v>
      </c>
      <c r="E304" s="240" t="s">
        <v>275</v>
      </c>
      <c r="F304" s="240"/>
      <c r="G304" s="236">
        <f>G305+G309+G310+G314</f>
        <v>5029.8</v>
      </c>
      <c r="H304" s="112"/>
    </row>
    <row r="305" spans="1:8" s="68" customFormat="1" ht="33.75">
      <c r="A305" s="239" t="s">
        <v>105</v>
      </c>
      <c r="B305" s="234" t="s">
        <v>144</v>
      </c>
      <c r="C305" s="240" t="s">
        <v>12</v>
      </c>
      <c r="D305" s="234" t="s">
        <v>74</v>
      </c>
      <c r="E305" s="240" t="s">
        <v>275</v>
      </c>
      <c r="F305" s="240" t="s">
        <v>106</v>
      </c>
      <c r="G305" s="236">
        <f>G306</f>
        <v>4374.2</v>
      </c>
      <c r="H305" s="112"/>
    </row>
    <row r="306" spans="1:8" ht="12.75">
      <c r="A306" s="239" t="s">
        <v>107</v>
      </c>
      <c r="B306" s="234" t="s">
        <v>144</v>
      </c>
      <c r="C306" s="240" t="s">
        <v>12</v>
      </c>
      <c r="D306" s="234" t="s">
        <v>74</v>
      </c>
      <c r="E306" s="240" t="s">
        <v>279</v>
      </c>
      <c r="F306" s="240" t="s">
        <v>108</v>
      </c>
      <c r="G306" s="236">
        <f>G307+G308</f>
        <v>4374.2</v>
      </c>
      <c r="H306" s="112"/>
    </row>
    <row r="307" spans="1:8" ht="12.75">
      <c r="A307" s="245" t="s">
        <v>384</v>
      </c>
      <c r="B307" s="234" t="s">
        <v>144</v>
      </c>
      <c r="C307" s="240" t="s">
        <v>12</v>
      </c>
      <c r="D307" s="234" t="s">
        <v>74</v>
      </c>
      <c r="E307" s="240" t="s">
        <v>279</v>
      </c>
      <c r="F307" s="240" t="s">
        <v>110</v>
      </c>
      <c r="G307" s="236">
        <v>3359.6</v>
      </c>
      <c r="H307" s="112"/>
    </row>
    <row r="308" spans="1:8" ht="33.75">
      <c r="A308" s="245" t="s">
        <v>385</v>
      </c>
      <c r="B308" s="234" t="s">
        <v>144</v>
      </c>
      <c r="C308" s="240" t="s">
        <v>12</v>
      </c>
      <c r="D308" s="234" t="s">
        <v>74</v>
      </c>
      <c r="E308" s="240" t="s">
        <v>279</v>
      </c>
      <c r="F308" s="240">
        <v>129</v>
      </c>
      <c r="G308" s="236">
        <v>1014.6</v>
      </c>
      <c r="H308" s="112"/>
    </row>
    <row r="309" spans="1:8" ht="22.5">
      <c r="A309" s="253" t="s">
        <v>524</v>
      </c>
      <c r="B309" s="234" t="s">
        <v>144</v>
      </c>
      <c r="C309" s="240" t="s">
        <v>12</v>
      </c>
      <c r="D309" s="234" t="s">
        <v>74</v>
      </c>
      <c r="E309" s="240" t="s">
        <v>280</v>
      </c>
      <c r="F309" s="240" t="s">
        <v>112</v>
      </c>
      <c r="G309" s="236">
        <v>39.7</v>
      </c>
      <c r="H309" s="112"/>
    </row>
    <row r="310" spans="1:8" ht="22.5">
      <c r="A310" s="239" t="s">
        <v>386</v>
      </c>
      <c r="B310" s="234" t="s">
        <v>144</v>
      </c>
      <c r="C310" s="240" t="s">
        <v>12</v>
      </c>
      <c r="D310" s="234" t="s">
        <v>74</v>
      </c>
      <c r="E310" s="240" t="s">
        <v>280</v>
      </c>
      <c r="F310" s="240" t="s">
        <v>113</v>
      </c>
      <c r="G310" s="236">
        <f>G311</f>
        <v>615.3</v>
      </c>
      <c r="H310" s="112"/>
    </row>
    <row r="311" spans="1:8" ht="22.5">
      <c r="A311" s="238" t="s">
        <v>525</v>
      </c>
      <c r="B311" s="234" t="s">
        <v>144</v>
      </c>
      <c r="C311" s="240" t="s">
        <v>12</v>
      </c>
      <c r="D311" s="234" t="s">
        <v>74</v>
      </c>
      <c r="E311" s="240" t="s">
        <v>280</v>
      </c>
      <c r="F311" s="240" t="s">
        <v>115</v>
      </c>
      <c r="G311" s="236">
        <f>G313+G312</f>
        <v>615.3</v>
      </c>
      <c r="H311" s="112"/>
    </row>
    <row r="312" spans="1:8" ht="22.5">
      <c r="A312" s="238" t="s">
        <v>538</v>
      </c>
      <c r="B312" s="234" t="s">
        <v>144</v>
      </c>
      <c r="C312" s="240" t="s">
        <v>12</v>
      </c>
      <c r="D312" s="234" t="s">
        <v>74</v>
      </c>
      <c r="E312" s="240" t="s">
        <v>280</v>
      </c>
      <c r="F312" s="240">
        <v>242</v>
      </c>
      <c r="G312" s="236">
        <v>401.2</v>
      </c>
      <c r="H312" s="112"/>
    </row>
    <row r="313" spans="1:8" ht="22.5">
      <c r="A313" s="238" t="s">
        <v>526</v>
      </c>
      <c r="B313" s="234" t="s">
        <v>144</v>
      </c>
      <c r="C313" s="240" t="s">
        <v>12</v>
      </c>
      <c r="D313" s="234" t="s">
        <v>74</v>
      </c>
      <c r="E313" s="240" t="s">
        <v>280</v>
      </c>
      <c r="F313" s="240" t="s">
        <v>117</v>
      </c>
      <c r="G313" s="236">
        <f>199.1+15</f>
        <v>214.1</v>
      </c>
      <c r="H313" s="112"/>
    </row>
    <row r="314" spans="1:8" ht="12.75">
      <c r="A314" s="239" t="s">
        <v>118</v>
      </c>
      <c r="B314" s="234" t="s">
        <v>144</v>
      </c>
      <c r="C314" s="240" t="s">
        <v>12</v>
      </c>
      <c r="D314" s="234" t="s">
        <v>74</v>
      </c>
      <c r="E314" s="240" t="s">
        <v>280</v>
      </c>
      <c r="F314" s="240" t="s">
        <v>48</v>
      </c>
      <c r="G314" s="236">
        <f>G315</f>
        <v>0.6</v>
      </c>
      <c r="H314" s="112"/>
    </row>
    <row r="315" spans="1:8" ht="12.75">
      <c r="A315" s="238" t="s">
        <v>531</v>
      </c>
      <c r="B315" s="234" t="s">
        <v>144</v>
      </c>
      <c r="C315" s="240" t="s">
        <v>12</v>
      </c>
      <c r="D315" s="234" t="s">
        <v>74</v>
      </c>
      <c r="E315" s="240" t="s">
        <v>280</v>
      </c>
      <c r="F315" s="240" t="s">
        <v>119</v>
      </c>
      <c r="G315" s="236">
        <f>G316+G317</f>
        <v>0.6</v>
      </c>
      <c r="H315" s="112"/>
    </row>
    <row r="316" spans="1:8" ht="12.75">
      <c r="A316" s="239" t="s">
        <v>17</v>
      </c>
      <c r="B316" s="234" t="s">
        <v>144</v>
      </c>
      <c r="C316" s="240" t="s">
        <v>12</v>
      </c>
      <c r="D316" s="234" t="s">
        <v>74</v>
      </c>
      <c r="E316" s="240" t="s">
        <v>280</v>
      </c>
      <c r="F316" s="240" t="s">
        <v>120</v>
      </c>
      <c r="G316" s="236">
        <v>0</v>
      </c>
      <c r="H316" s="112"/>
    </row>
    <row r="317" spans="1:8" ht="12.75">
      <c r="A317" s="238" t="s">
        <v>532</v>
      </c>
      <c r="B317" s="234" t="s">
        <v>144</v>
      </c>
      <c r="C317" s="240" t="s">
        <v>12</v>
      </c>
      <c r="D317" s="234" t="s">
        <v>74</v>
      </c>
      <c r="E317" s="240" t="s">
        <v>280</v>
      </c>
      <c r="F317" s="240" t="s">
        <v>122</v>
      </c>
      <c r="G317" s="236">
        <v>0.6</v>
      </c>
      <c r="H317" s="121"/>
    </row>
    <row r="318" spans="1:8" s="59" customFormat="1" ht="12.75">
      <c r="A318" s="55" t="s">
        <v>152</v>
      </c>
      <c r="B318" s="14" t="s">
        <v>144</v>
      </c>
      <c r="C318" s="57" t="s">
        <v>12</v>
      </c>
      <c r="D318" s="56" t="s">
        <v>18</v>
      </c>
      <c r="E318" s="57"/>
      <c r="F318" s="57"/>
      <c r="G318" s="58">
        <f>G319</f>
        <v>6</v>
      </c>
      <c r="H318" s="112"/>
    </row>
    <row r="319" spans="1:8" s="26" customFormat="1" ht="22.5">
      <c r="A319" s="253" t="s">
        <v>167</v>
      </c>
      <c r="B319" s="234" t="s">
        <v>144</v>
      </c>
      <c r="C319" s="240" t="s">
        <v>12</v>
      </c>
      <c r="D319" s="234" t="s">
        <v>18</v>
      </c>
      <c r="E319" s="242" t="s">
        <v>281</v>
      </c>
      <c r="F319" s="240"/>
      <c r="G319" s="236">
        <f>G320</f>
        <v>6</v>
      </c>
      <c r="H319" s="112"/>
    </row>
    <row r="320" spans="1:8" s="26" customFormat="1" ht="11.25">
      <c r="A320" s="233" t="s">
        <v>96</v>
      </c>
      <c r="B320" s="234" t="s">
        <v>144</v>
      </c>
      <c r="C320" s="240" t="s">
        <v>12</v>
      </c>
      <c r="D320" s="234" t="s">
        <v>18</v>
      </c>
      <c r="E320" s="242" t="s">
        <v>281</v>
      </c>
      <c r="F320" s="240">
        <v>500</v>
      </c>
      <c r="G320" s="236">
        <f>G321</f>
        <v>6</v>
      </c>
      <c r="H320" s="112"/>
    </row>
    <row r="321" spans="1:8" s="26" customFormat="1" ht="11.25">
      <c r="A321" s="239" t="s">
        <v>55</v>
      </c>
      <c r="B321" s="234" t="s">
        <v>144</v>
      </c>
      <c r="C321" s="240" t="s">
        <v>12</v>
      </c>
      <c r="D321" s="234" t="s">
        <v>18</v>
      </c>
      <c r="E321" s="242" t="s">
        <v>281</v>
      </c>
      <c r="F321" s="240">
        <v>530</v>
      </c>
      <c r="G321" s="236">
        <v>6</v>
      </c>
      <c r="H321" s="111"/>
    </row>
    <row r="322" spans="1:8" ht="12.75">
      <c r="A322" s="61" t="s">
        <v>159</v>
      </c>
      <c r="B322" s="11" t="s">
        <v>144</v>
      </c>
      <c r="C322" s="11" t="s">
        <v>76</v>
      </c>
      <c r="D322" s="11"/>
      <c r="E322" s="92"/>
      <c r="F322" s="12"/>
      <c r="G322" s="13">
        <f>G323</f>
        <v>539.2</v>
      </c>
      <c r="H322" s="111"/>
    </row>
    <row r="323" spans="1:8" ht="12.75">
      <c r="A323" s="251" t="s">
        <v>160</v>
      </c>
      <c r="B323" s="258" t="s">
        <v>144</v>
      </c>
      <c r="C323" s="258" t="s">
        <v>76</v>
      </c>
      <c r="D323" s="258" t="s">
        <v>14</v>
      </c>
      <c r="E323" s="307"/>
      <c r="F323" s="258"/>
      <c r="G323" s="259">
        <f>G324</f>
        <v>539.2</v>
      </c>
      <c r="H323" s="111"/>
    </row>
    <row r="324" spans="1:8" s="68" customFormat="1" ht="12.75">
      <c r="A324" s="251" t="s">
        <v>181</v>
      </c>
      <c r="B324" s="258" t="s">
        <v>144</v>
      </c>
      <c r="C324" s="258" t="s">
        <v>76</v>
      </c>
      <c r="D324" s="258" t="s">
        <v>14</v>
      </c>
      <c r="E324" s="308" t="s">
        <v>239</v>
      </c>
      <c r="F324" s="232"/>
      <c r="G324" s="259">
        <f>G325</f>
        <v>539.2</v>
      </c>
      <c r="H324" s="112"/>
    </row>
    <row r="325" spans="1:8" s="26" customFormat="1" ht="22.5">
      <c r="A325" s="256" t="s">
        <v>377</v>
      </c>
      <c r="B325" s="234" t="s">
        <v>144</v>
      </c>
      <c r="C325" s="234" t="s">
        <v>76</v>
      </c>
      <c r="D325" s="234" t="s">
        <v>14</v>
      </c>
      <c r="E325" s="301" t="s">
        <v>282</v>
      </c>
      <c r="F325" s="240"/>
      <c r="G325" s="236">
        <f>G326</f>
        <v>539.2</v>
      </c>
      <c r="H325" s="112"/>
    </row>
    <row r="326" spans="1:8" ht="12.75">
      <c r="A326" s="239" t="s">
        <v>96</v>
      </c>
      <c r="B326" s="234" t="s">
        <v>144</v>
      </c>
      <c r="C326" s="234" t="s">
        <v>76</v>
      </c>
      <c r="D326" s="234" t="s">
        <v>14</v>
      </c>
      <c r="E326" s="301" t="s">
        <v>282</v>
      </c>
      <c r="F326" s="234" t="s">
        <v>43</v>
      </c>
      <c r="G326" s="236">
        <f>G327</f>
        <v>539.2</v>
      </c>
      <c r="H326" s="68"/>
    </row>
    <row r="327" spans="1:8" s="68" customFormat="1" ht="12.75">
      <c r="A327" s="239" t="s">
        <v>55</v>
      </c>
      <c r="B327" s="234" t="s">
        <v>144</v>
      </c>
      <c r="C327" s="234" t="s">
        <v>76</v>
      </c>
      <c r="D327" s="234" t="s">
        <v>14</v>
      </c>
      <c r="E327" s="301" t="s">
        <v>282</v>
      </c>
      <c r="F327" s="234" t="s">
        <v>161</v>
      </c>
      <c r="G327" s="236">
        <v>539.2</v>
      </c>
      <c r="H327" s="76"/>
    </row>
    <row r="328" spans="1:7" s="76" customFormat="1" ht="11.25">
      <c r="A328" s="126" t="s">
        <v>489</v>
      </c>
      <c r="B328" s="11" t="s">
        <v>144</v>
      </c>
      <c r="C328" s="12">
        <v>13</v>
      </c>
      <c r="D328" s="11"/>
      <c r="E328" s="12"/>
      <c r="F328" s="12"/>
      <c r="G328" s="27">
        <f>G329</f>
        <v>20</v>
      </c>
    </row>
    <row r="329" spans="1:7" s="76" customFormat="1" ht="22.5">
      <c r="A329" s="239" t="s">
        <v>277</v>
      </c>
      <c r="B329" s="234" t="s">
        <v>144</v>
      </c>
      <c r="C329" s="240">
        <v>13</v>
      </c>
      <c r="D329" s="234" t="s">
        <v>12</v>
      </c>
      <c r="E329" s="240" t="s">
        <v>273</v>
      </c>
      <c r="F329" s="232"/>
      <c r="G329" s="241">
        <f>G330</f>
        <v>20</v>
      </c>
    </row>
    <row r="330" spans="1:7" s="76" customFormat="1" ht="11.25">
      <c r="A330" s="239" t="s">
        <v>605</v>
      </c>
      <c r="B330" s="234" t="s">
        <v>144</v>
      </c>
      <c r="C330" s="240">
        <v>13</v>
      </c>
      <c r="D330" s="234" t="s">
        <v>12</v>
      </c>
      <c r="E330" s="240" t="s">
        <v>512</v>
      </c>
      <c r="F330" s="232"/>
      <c r="G330" s="241">
        <f>G331</f>
        <v>20</v>
      </c>
    </row>
    <row r="331" spans="1:7" s="76" customFormat="1" ht="47.25" customHeight="1">
      <c r="A331" s="233" t="s">
        <v>511</v>
      </c>
      <c r="B331" s="234" t="s">
        <v>144</v>
      </c>
      <c r="C331" s="240">
        <v>13</v>
      </c>
      <c r="D331" s="234" t="s">
        <v>12</v>
      </c>
      <c r="E331" s="242" t="s">
        <v>510</v>
      </c>
      <c r="F331" s="240"/>
      <c r="G331" s="241">
        <f>G332</f>
        <v>20</v>
      </c>
    </row>
    <row r="332" spans="1:7" s="76" customFormat="1" ht="11.25">
      <c r="A332" s="233" t="s">
        <v>490</v>
      </c>
      <c r="B332" s="234" t="s">
        <v>144</v>
      </c>
      <c r="C332" s="240">
        <v>13</v>
      </c>
      <c r="D332" s="234" t="s">
        <v>12</v>
      </c>
      <c r="E332" s="242" t="s">
        <v>510</v>
      </c>
      <c r="F332" s="240">
        <v>700</v>
      </c>
      <c r="G332" s="241">
        <f>G333</f>
        <v>20</v>
      </c>
    </row>
    <row r="333" spans="1:8" s="76" customFormat="1" ht="11.25">
      <c r="A333" s="233" t="s">
        <v>491</v>
      </c>
      <c r="B333" s="234" t="s">
        <v>144</v>
      </c>
      <c r="C333" s="240">
        <v>13</v>
      </c>
      <c r="D333" s="234" t="s">
        <v>12</v>
      </c>
      <c r="E333" s="242" t="s">
        <v>510</v>
      </c>
      <c r="F333" s="240">
        <v>730</v>
      </c>
      <c r="G333" s="241">
        <v>20</v>
      </c>
      <c r="H333" s="111"/>
    </row>
    <row r="334" spans="1:8" ht="21.75">
      <c r="A334" s="172" t="s">
        <v>535</v>
      </c>
      <c r="B334" s="11" t="s">
        <v>144</v>
      </c>
      <c r="C334" s="12" t="s">
        <v>95</v>
      </c>
      <c r="D334" s="11" t="s">
        <v>8</v>
      </c>
      <c r="E334" s="12" t="s">
        <v>9</v>
      </c>
      <c r="F334" s="12" t="s">
        <v>10</v>
      </c>
      <c r="G334" s="13">
        <f>G335+G345+G341</f>
        <v>14946.1</v>
      </c>
      <c r="H334" s="111"/>
    </row>
    <row r="335" spans="1:8" s="68" customFormat="1" ht="21">
      <c r="A335" s="61" t="s">
        <v>61</v>
      </c>
      <c r="B335" s="11" t="s">
        <v>144</v>
      </c>
      <c r="C335" s="12" t="s">
        <v>95</v>
      </c>
      <c r="D335" s="11" t="s">
        <v>12</v>
      </c>
      <c r="E335" s="12" t="s">
        <v>9</v>
      </c>
      <c r="F335" s="12" t="s">
        <v>10</v>
      </c>
      <c r="G335" s="13">
        <f>G336</f>
        <v>14188.5</v>
      </c>
      <c r="H335" s="112"/>
    </row>
    <row r="336" spans="1:8" ht="12.75">
      <c r="A336" s="239" t="s">
        <v>62</v>
      </c>
      <c r="B336" s="234" t="s">
        <v>144</v>
      </c>
      <c r="C336" s="240" t="s">
        <v>95</v>
      </c>
      <c r="D336" s="234" t="s">
        <v>12</v>
      </c>
      <c r="E336" s="240" t="s">
        <v>283</v>
      </c>
      <c r="F336" s="240" t="s">
        <v>10</v>
      </c>
      <c r="G336" s="236">
        <f>G337</f>
        <v>14188.5</v>
      </c>
      <c r="H336" s="112"/>
    </row>
    <row r="337" spans="1:8" ht="22.5">
      <c r="A337" s="233" t="s">
        <v>176</v>
      </c>
      <c r="B337" s="234" t="s">
        <v>144</v>
      </c>
      <c r="C337" s="240" t="s">
        <v>95</v>
      </c>
      <c r="D337" s="234" t="s">
        <v>12</v>
      </c>
      <c r="E337" s="240" t="s">
        <v>284</v>
      </c>
      <c r="F337" s="240" t="s">
        <v>10</v>
      </c>
      <c r="G337" s="236">
        <f>G338</f>
        <v>14188.5</v>
      </c>
      <c r="H337" s="112"/>
    </row>
    <row r="338" spans="1:8" ht="12.75">
      <c r="A338" s="239" t="s">
        <v>96</v>
      </c>
      <c r="B338" s="234" t="s">
        <v>144</v>
      </c>
      <c r="C338" s="240" t="s">
        <v>95</v>
      </c>
      <c r="D338" s="234" t="s">
        <v>12</v>
      </c>
      <c r="E338" s="240" t="s">
        <v>284</v>
      </c>
      <c r="F338" s="240" t="s">
        <v>43</v>
      </c>
      <c r="G338" s="236">
        <f>G339</f>
        <v>14188.5</v>
      </c>
      <c r="H338" s="112"/>
    </row>
    <row r="339" spans="1:8" ht="12.75">
      <c r="A339" s="239" t="s">
        <v>158</v>
      </c>
      <c r="B339" s="234" t="s">
        <v>144</v>
      </c>
      <c r="C339" s="240" t="s">
        <v>95</v>
      </c>
      <c r="D339" s="234" t="s">
        <v>12</v>
      </c>
      <c r="E339" s="240" t="s">
        <v>284</v>
      </c>
      <c r="F339" s="240" t="s">
        <v>31</v>
      </c>
      <c r="G339" s="236">
        <f>G340</f>
        <v>14188.5</v>
      </c>
      <c r="H339" s="112"/>
    </row>
    <row r="340" spans="1:8" ht="12.75">
      <c r="A340" s="238" t="s">
        <v>528</v>
      </c>
      <c r="B340" s="234" t="s">
        <v>144</v>
      </c>
      <c r="C340" s="240" t="s">
        <v>95</v>
      </c>
      <c r="D340" s="234" t="s">
        <v>12</v>
      </c>
      <c r="E340" s="240" t="s">
        <v>284</v>
      </c>
      <c r="F340" s="240" t="s">
        <v>32</v>
      </c>
      <c r="G340" s="236">
        <v>14188.5</v>
      </c>
      <c r="H340" s="111"/>
    </row>
    <row r="341" spans="1:8" ht="12.75">
      <c r="A341" s="61" t="s">
        <v>162</v>
      </c>
      <c r="B341" s="11" t="s">
        <v>144</v>
      </c>
      <c r="C341" s="12" t="s">
        <v>95</v>
      </c>
      <c r="D341" s="11" t="s">
        <v>76</v>
      </c>
      <c r="E341" s="12"/>
      <c r="F341" s="12"/>
      <c r="G341" s="13">
        <f>G342</f>
        <v>615</v>
      </c>
      <c r="H341" s="112"/>
    </row>
    <row r="342" spans="1:8" ht="12.75">
      <c r="A342" s="239" t="s">
        <v>84</v>
      </c>
      <c r="B342" s="234" t="s">
        <v>144</v>
      </c>
      <c r="C342" s="240" t="s">
        <v>95</v>
      </c>
      <c r="D342" s="234" t="s">
        <v>76</v>
      </c>
      <c r="E342" s="240" t="s">
        <v>283</v>
      </c>
      <c r="F342" s="240" t="s">
        <v>43</v>
      </c>
      <c r="G342" s="236">
        <f>G343</f>
        <v>615</v>
      </c>
      <c r="H342" s="112"/>
    </row>
    <row r="343" spans="1:8" ht="12.75">
      <c r="A343" s="239" t="s">
        <v>158</v>
      </c>
      <c r="B343" s="234" t="s">
        <v>144</v>
      </c>
      <c r="C343" s="240" t="s">
        <v>95</v>
      </c>
      <c r="D343" s="234" t="s">
        <v>76</v>
      </c>
      <c r="E343" s="240" t="s">
        <v>285</v>
      </c>
      <c r="F343" s="240" t="s">
        <v>31</v>
      </c>
      <c r="G343" s="236">
        <f>G344</f>
        <v>615</v>
      </c>
      <c r="H343" s="112"/>
    </row>
    <row r="344" spans="1:8" ht="12.75">
      <c r="A344" s="238" t="s">
        <v>528</v>
      </c>
      <c r="B344" s="234" t="s">
        <v>144</v>
      </c>
      <c r="C344" s="240" t="s">
        <v>95</v>
      </c>
      <c r="D344" s="234" t="s">
        <v>76</v>
      </c>
      <c r="E344" s="240" t="s">
        <v>285</v>
      </c>
      <c r="F344" s="240" t="s">
        <v>32</v>
      </c>
      <c r="G344" s="236">
        <v>615</v>
      </c>
      <c r="H344" s="111"/>
    </row>
    <row r="345" spans="1:8" ht="12.75">
      <c r="A345" s="61" t="s">
        <v>63</v>
      </c>
      <c r="B345" s="11" t="s">
        <v>144</v>
      </c>
      <c r="C345" s="12">
        <v>14</v>
      </c>
      <c r="D345" s="11" t="s">
        <v>14</v>
      </c>
      <c r="E345" s="12"/>
      <c r="F345" s="12"/>
      <c r="G345" s="13">
        <f aca="true" t="shared" si="1" ref="G345:G350">+G346</f>
        <v>142.6</v>
      </c>
      <c r="H345" s="112"/>
    </row>
    <row r="346" spans="1:9" ht="12.75">
      <c r="A346" s="233" t="s">
        <v>96</v>
      </c>
      <c r="B346" s="234" t="s">
        <v>144</v>
      </c>
      <c r="C346" s="235" t="s">
        <v>95</v>
      </c>
      <c r="D346" s="235" t="s">
        <v>14</v>
      </c>
      <c r="E346" s="235" t="s">
        <v>283</v>
      </c>
      <c r="F346" s="235" t="s">
        <v>10</v>
      </c>
      <c r="G346" s="236">
        <f t="shared" si="1"/>
        <v>142.6</v>
      </c>
      <c r="H346" s="112"/>
      <c r="I346" s="69"/>
    </row>
    <row r="347" spans="1:8" ht="33.75">
      <c r="A347" s="233" t="s">
        <v>97</v>
      </c>
      <c r="B347" s="237" t="s">
        <v>144</v>
      </c>
      <c r="C347" s="235" t="s">
        <v>95</v>
      </c>
      <c r="D347" s="235" t="s">
        <v>14</v>
      </c>
      <c r="E347" s="235" t="s">
        <v>286</v>
      </c>
      <c r="F347" s="235" t="s">
        <v>10</v>
      </c>
      <c r="G347" s="236">
        <f t="shared" si="1"/>
        <v>142.6</v>
      </c>
      <c r="H347" s="112"/>
    </row>
    <row r="348" spans="1:8" ht="48" customHeight="1">
      <c r="A348" s="233" t="s">
        <v>164</v>
      </c>
      <c r="B348" s="237" t="s">
        <v>144</v>
      </c>
      <c r="C348" s="235" t="s">
        <v>95</v>
      </c>
      <c r="D348" s="235" t="s">
        <v>14</v>
      </c>
      <c r="E348" s="235" t="s">
        <v>286</v>
      </c>
      <c r="F348" s="235" t="s">
        <v>10</v>
      </c>
      <c r="G348" s="236">
        <f t="shared" si="1"/>
        <v>142.6</v>
      </c>
      <c r="H348" s="112"/>
    </row>
    <row r="349" spans="1:8" ht="12.75">
      <c r="A349" s="233" t="s">
        <v>96</v>
      </c>
      <c r="B349" s="237" t="s">
        <v>144</v>
      </c>
      <c r="C349" s="235" t="s">
        <v>95</v>
      </c>
      <c r="D349" s="235" t="s">
        <v>14</v>
      </c>
      <c r="E349" s="235" t="s">
        <v>286</v>
      </c>
      <c r="F349" s="235" t="s">
        <v>43</v>
      </c>
      <c r="G349" s="236">
        <f t="shared" si="1"/>
        <v>142.6</v>
      </c>
      <c r="H349" s="112"/>
    </row>
    <row r="350" spans="1:8" ht="12.75">
      <c r="A350" s="233" t="s">
        <v>87</v>
      </c>
      <c r="B350" s="237" t="s">
        <v>144</v>
      </c>
      <c r="C350" s="235" t="s">
        <v>95</v>
      </c>
      <c r="D350" s="235" t="s">
        <v>14</v>
      </c>
      <c r="E350" s="235" t="s">
        <v>286</v>
      </c>
      <c r="F350" s="235" t="s">
        <v>44</v>
      </c>
      <c r="G350" s="236">
        <f t="shared" si="1"/>
        <v>142.6</v>
      </c>
      <c r="H350" s="112"/>
    </row>
    <row r="351" spans="1:8" ht="22.5">
      <c r="A351" s="238" t="s">
        <v>529</v>
      </c>
      <c r="B351" s="237" t="s">
        <v>144</v>
      </c>
      <c r="C351" s="235" t="s">
        <v>95</v>
      </c>
      <c r="D351" s="235" t="s">
        <v>14</v>
      </c>
      <c r="E351" s="235" t="s">
        <v>286</v>
      </c>
      <c r="F351" s="235" t="s">
        <v>52</v>
      </c>
      <c r="G351" s="236">
        <v>142.6</v>
      </c>
      <c r="H351" s="119"/>
    </row>
    <row r="352" spans="1:9" ht="21.75">
      <c r="A352" s="88" t="s">
        <v>57</v>
      </c>
      <c r="B352" s="156" t="s">
        <v>25</v>
      </c>
      <c r="C352" s="159"/>
      <c r="D352" s="156"/>
      <c r="E352" s="159"/>
      <c r="F352" s="159"/>
      <c r="G352" s="167">
        <f>G353+G396+G408+G434+G483+G502+G580+G588+G607+G617</f>
        <v>311849.8</v>
      </c>
      <c r="H352" s="111"/>
      <c r="I352" s="91"/>
    </row>
    <row r="353" spans="1:8" ht="12.75">
      <c r="A353" s="61" t="s">
        <v>11</v>
      </c>
      <c r="B353" s="11" t="s">
        <v>25</v>
      </c>
      <c r="C353" s="12" t="s">
        <v>12</v>
      </c>
      <c r="D353" s="11" t="s">
        <v>8</v>
      </c>
      <c r="E353" s="12" t="s">
        <v>9</v>
      </c>
      <c r="F353" s="12" t="s">
        <v>10</v>
      </c>
      <c r="G353" s="13">
        <f>G354+G374</f>
        <v>17445.9</v>
      </c>
      <c r="H353" s="111"/>
    </row>
    <row r="354" spans="1:9" ht="31.5">
      <c r="A354" s="251" t="s">
        <v>151</v>
      </c>
      <c r="B354" s="258" t="s">
        <v>25</v>
      </c>
      <c r="C354" s="232" t="s">
        <v>12</v>
      </c>
      <c r="D354" s="258" t="s">
        <v>15</v>
      </c>
      <c r="E354" s="232"/>
      <c r="F354" s="232"/>
      <c r="G354" s="259">
        <f>G360+G355</f>
        <v>16952.9</v>
      </c>
      <c r="H354" s="112">
        <v>17167.9</v>
      </c>
      <c r="I354" s="69">
        <f>G354-H354</f>
        <v>-215</v>
      </c>
    </row>
    <row r="355" spans="1:8" ht="12.75">
      <c r="A355" s="245" t="s">
        <v>387</v>
      </c>
      <c r="B355" s="243" t="s">
        <v>25</v>
      </c>
      <c r="C355" s="240" t="s">
        <v>12</v>
      </c>
      <c r="D355" s="234" t="s">
        <v>15</v>
      </c>
      <c r="E355" s="240" t="s">
        <v>290</v>
      </c>
      <c r="F355" s="240" t="s">
        <v>10</v>
      </c>
      <c r="G355" s="236">
        <f>G356</f>
        <v>996.3000000000001</v>
      </c>
      <c r="H355" s="112"/>
    </row>
    <row r="356" spans="1:8" ht="33.75">
      <c r="A356" s="239" t="s">
        <v>105</v>
      </c>
      <c r="B356" s="234" t="s">
        <v>25</v>
      </c>
      <c r="C356" s="240" t="s">
        <v>12</v>
      </c>
      <c r="D356" s="234" t="s">
        <v>15</v>
      </c>
      <c r="E356" s="240" t="s">
        <v>291</v>
      </c>
      <c r="F356" s="240" t="s">
        <v>106</v>
      </c>
      <c r="G356" s="236">
        <f>SUM(G357)</f>
        <v>996.3000000000001</v>
      </c>
      <c r="H356" s="112"/>
    </row>
    <row r="357" spans="1:8" ht="14.25" customHeight="1">
      <c r="A357" s="239" t="s">
        <v>107</v>
      </c>
      <c r="B357" s="243" t="s">
        <v>25</v>
      </c>
      <c r="C357" s="240" t="s">
        <v>12</v>
      </c>
      <c r="D357" s="234" t="s">
        <v>15</v>
      </c>
      <c r="E357" s="240" t="s">
        <v>291</v>
      </c>
      <c r="F357" s="240" t="s">
        <v>108</v>
      </c>
      <c r="G357" s="236">
        <f>SUM(G358:G359)</f>
        <v>996.3000000000001</v>
      </c>
      <c r="H357" s="112"/>
    </row>
    <row r="358" spans="1:8" ht="12.75">
      <c r="A358" s="245" t="s">
        <v>384</v>
      </c>
      <c r="B358" s="234" t="s">
        <v>25</v>
      </c>
      <c r="C358" s="240" t="s">
        <v>12</v>
      </c>
      <c r="D358" s="234" t="s">
        <v>15</v>
      </c>
      <c r="E358" s="240" t="s">
        <v>291</v>
      </c>
      <c r="F358" s="240" t="s">
        <v>110</v>
      </c>
      <c r="G358" s="236">
        <v>765.2</v>
      </c>
      <c r="H358" s="112"/>
    </row>
    <row r="359" spans="1:8" ht="33.75">
      <c r="A359" s="245" t="s">
        <v>385</v>
      </c>
      <c r="B359" s="234" t="s">
        <v>25</v>
      </c>
      <c r="C359" s="240" t="s">
        <v>12</v>
      </c>
      <c r="D359" s="234" t="s">
        <v>15</v>
      </c>
      <c r="E359" s="240" t="s">
        <v>291</v>
      </c>
      <c r="F359" s="240">
        <v>129</v>
      </c>
      <c r="G359" s="236">
        <v>231.1</v>
      </c>
      <c r="H359" s="112"/>
    </row>
    <row r="360" spans="1:9" s="68" customFormat="1" ht="22.5">
      <c r="A360" s="239" t="s">
        <v>156</v>
      </c>
      <c r="B360" s="234" t="s">
        <v>25</v>
      </c>
      <c r="C360" s="240" t="s">
        <v>12</v>
      </c>
      <c r="D360" s="234" t="s">
        <v>15</v>
      </c>
      <c r="E360" s="240" t="s">
        <v>288</v>
      </c>
      <c r="F360" s="240" t="s">
        <v>10</v>
      </c>
      <c r="G360" s="236">
        <f>G361+G365+G366+G370</f>
        <v>15956.6</v>
      </c>
      <c r="H360" s="112">
        <v>16171.6</v>
      </c>
      <c r="I360" s="69">
        <f>G360-H360</f>
        <v>-215</v>
      </c>
    </row>
    <row r="361" spans="1:8" ht="33.75">
      <c r="A361" s="239" t="s">
        <v>105</v>
      </c>
      <c r="B361" s="234" t="s">
        <v>25</v>
      </c>
      <c r="C361" s="240" t="s">
        <v>12</v>
      </c>
      <c r="D361" s="234" t="s">
        <v>15</v>
      </c>
      <c r="E361" s="240" t="s">
        <v>287</v>
      </c>
      <c r="F361" s="240" t="s">
        <v>106</v>
      </c>
      <c r="G361" s="236">
        <f>G362</f>
        <v>13242.1</v>
      </c>
      <c r="H361" s="112"/>
    </row>
    <row r="362" spans="1:8" ht="12.75">
      <c r="A362" s="239" t="s">
        <v>107</v>
      </c>
      <c r="B362" s="243" t="s">
        <v>25</v>
      </c>
      <c r="C362" s="240" t="s">
        <v>12</v>
      </c>
      <c r="D362" s="234" t="s">
        <v>15</v>
      </c>
      <c r="E362" s="240" t="s">
        <v>287</v>
      </c>
      <c r="F362" s="240" t="s">
        <v>108</v>
      </c>
      <c r="G362" s="236">
        <f>G363+G364</f>
        <v>13242.1</v>
      </c>
      <c r="H362" s="112"/>
    </row>
    <row r="363" spans="1:9" ht="12.75">
      <c r="A363" s="245" t="s">
        <v>384</v>
      </c>
      <c r="B363" s="234" t="s">
        <v>25</v>
      </c>
      <c r="C363" s="240" t="s">
        <v>12</v>
      </c>
      <c r="D363" s="234" t="s">
        <v>15</v>
      </c>
      <c r="E363" s="240" t="s">
        <v>287</v>
      </c>
      <c r="F363" s="240" t="s">
        <v>110</v>
      </c>
      <c r="G363" s="236">
        <v>10170.6</v>
      </c>
      <c r="H363" s="112"/>
      <c r="I363" s="69"/>
    </row>
    <row r="364" spans="1:8" ht="33.75">
      <c r="A364" s="245" t="s">
        <v>385</v>
      </c>
      <c r="B364" s="234" t="s">
        <v>25</v>
      </c>
      <c r="C364" s="240" t="s">
        <v>12</v>
      </c>
      <c r="D364" s="234" t="s">
        <v>15</v>
      </c>
      <c r="E364" s="240" t="s">
        <v>287</v>
      </c>
      <c r="F364" s="240">
        <v>129</v>
      </c>
      <c r="G364" s="236">
        <v>3071.5</v>
      </c>
      <c r="H364" s="112"/>
    </row>
    <row r="365" spans="1:8" ht="22.5">
      <c r="A365" s="253" t="s">
        <v>524</v>
      </c>
      <c r="B365" s="243" t="s">
        <v>25</v>
      </c>
      <c r="C365" s="240" t="s">
        <v>12</v>
      </c>
      <c r="D365" s="234" t="s">
        <v>15</v>
      </c>
      <c r="E365" s="240" t="s">
        <v>289</v>
      </c>
      <c r="F365" s="240" t="s">
        <v>112</v>
      </c>
      <c r="G365" s="293">
        <v>25.4</v>
      </c>
      <c r="H365" s="112"/>
    </row>
    <row r="366" spans="1:8" ht="22.5">
      <c r="A366" s="239" t="s">
        <v>386</v>
      </c>
      <c r="B366" s="234" t="s">
        <v>25</v>
      </c>
      <c r="C366" s="240" t="s">
        <v>12</v>
      </c>
      <c r="D366" s="234" t="s">
        <v>15</v>
      </c>
      <c r="E366" s="240" t="s">
        <v>289</v>
      </c>
      <c r="F366" s="240" t="s">
        <v>113</v>
      </c>
      <c r="G366" s="236">
        <f>G367</f>
        <v>2515.4</v>
      </c>
      <c r="H366" s="112"/>
    </row>
    <row r="367" spans="1:8" ht="22.5">
      <c r="A367" s="238" t="s">
        <v>525</v>
      </c>
      <c r="B367" s="243" t="s">
        <v>25</v>
      </c>
      <c r="C367" s="240" t="s">
        <v>12</v>
      </c>
      <c r="D367" s="234" t="s">
        <v>15</v>
      </c>
      <c r="E367" s="240" t="s">
        <v>289</v>
      </c>
      <c r="F367" s="240" t="s">
        <v>115</v>
      </c>
      <c r="G367" s="236">
        <f>G369+G368</f>
        <v>2515.4</v>
      </c>
      <c r="H367" s="112"/>
    </row>
    <row r="368" spans="1:8" ht="22.5">
      <c r="A368" s="238" t="s">
        <v>538</v>
      </c>
      <c r="B368" s="243" t="s">
        <v>25</v>
      </c>
      <c r="C368" s="240" t="s">
        <v>12</v>
      </c>
      <c r="D368" s="234" t="s">
        <v>15</v>
      </c>
      <c r="E368" s="240" t="s">
        <v>289</v>
      </c>
      <c r="F368" s="240">
        <v>242</v>
      </c>
      <c r="G368" s="236">
        <v>274.4</v>
      </c>
      <c r="H368" s="112"/>
    </row>
    <row r="369" spans="1:8" ht="22.5">
      <c r="A369" s="238" t="s">
        <v>526</v>
      </c>
      <c r="B369" s="234" t="s">
        <v>25</v>
      </c>
      <c r="C369" s="240" t="s">
        <v>12</v>
      </c>
      <c r="D369" s="234" t="s">
        <v>15</v>
      </c>
      <c r="E369" s="240" t="s">
        <v>289</v>
      </c>
      <c r="F369" s="240" t="s">
        <v>117</v>
      </c>
      <c r="G369" s="236">
        <f>1887+682-113-80-90-15-30</f>
        <v>2241</v>
      </c>
      <c r="H369" s="112"/>
    </row>
    <row r="370" spans="1:8" ht="12.75">
      <c r="A370" s="239" t="s">
        <v>118</v>
      </c>
      <c r="B370" s="243" t="s">
        <v>25</v>
      </c>
      <c r="C370" s="240" t="s">
        <v>12</v>
      </c>
      <c r="D370" s="234" t="s">
        <v>15</v>
      </c>
      <c r="E370" s="240" t="s">
        <v>289</v>
      </c>
      <c r="F370" s="240" t="s">
        <v>48</v>
      </c>
      <c r="G370" s="236">
        <f>G371</f>
        <v>173.7</v>
      </c>
      <c r="H370" s="112"/>
    </row>
    <row r="371" spans="1:8" ht="12.75">
      <c r="A371" s="238" t="s">
        <v>531</v>
      </c>
      <c r="B371" s="234" t="s">
        <v>25</v>
      </c>
      <c r="C371" s="240" t="s">
        <v>12</v>
      </c>
      <c r="D371" s="234" t="s">
        <v>15</v>
      </c>
      <c r="E371" s="240" t="s">
        <v>289</v>
      </c>
      <c r="F371" s="240" t="s">
        <v>119</v>
      </c>
      <c r="G371" s="236">
        <f>G372+G373</f>
        <v>173.7</v>
      </c>
      <c r="H371" s="112"/>
    </row>
    <row r="372" spans="1:8" s="68" customFormat="1" ht="12.75">
      <c r="A372" s="239" t="s">
        <v>17</v>
      </c>
      <c r="B372" s="243" t="s">
        <v>25</v>
      </c>
      <c r="C372" s="240" t="s">
        <v>12</v>
      </c>
      <c r="D372" s="234" t="s">
        <v>15</v>
      </c>
      <c r="E372" s="240" t="s">
        <v>289</v>
      </c>
      <c r="F372" s="240" t="s">
        <v>120</v>
      </c>
      <c r="G372" s="236">
        <v>15.5</v>
      </c>
      <c r="H372" s="112"/>
    </row>
    <row r="373" spans="1:8" s="68" customFormat="1" ht="12.75">
      <c r="A373" s="238" t="s">
        <v>532</v>
      </c>
      <c r="B373" s="243" t="s">
        <v>25</v>
      </c>
      <c r="C373" s="240" t="s">
        <v>12</v>
      </c>
      <c r="D373" s="234" t="s">
        <v>15</v>
      </c>
      <c r="E373" s="240" t="s">
        <v>289</v>
      </c>
      <c r="F373" s="240">
        <v>852</v>
      </c>
      <c r="G373" s="236">
        <v>158.2</v>
      </c>
      <c r="H373" s="111"/>
    </row>
    <row r="374" spans="1:8" s="68" customFormat="1" ht="12.75">
      <c r="A374" s="173" t="s">
        <v>152</v>
      </c>
      <c r="B374" s="11" t="s">
        <v>25</v>
      </c>
      <c r="C374" s="12" t="s">
        <v>12</v>
      </c>
      <c r="D374" s="11" t="s">
        <v>18</v>
      </c>
      <c r="E374" s="15"/>
      <c r="F374" s="15"/>
      <c r="G374" s="13">
        <f>G384+G387+G375+G380</f>
        <v>493</v>
      </c>
      <c r="H374" s="112">
        <v>493</v>
      </c>
    </row>
    <row r="375" spans="1:8" s="68" customFormat="1" ht="33.75">
      <c r="A375" s="239" t="s">
        <v>474</v>
      </c>
      <c r="B375" s="234" t="s">
        <v>25</v>
      </c>
      <c r="C375" s="240" t="s">
        <v>12</v>
      </c>
      <c r="D375" s="234" t="s">
        <v>18</v>
      </c>
      <c r="E375" s="242" t="s">
        <v>475</v>
      </c>
      <c r="F375" s="240"/>
      <c r="G375" s="236">
        <f>G376</f>
        <v>40</v>
      </c>
      <c r="H375" s="112"/>
    </row>
    <row r="376" spans="1:8" s="68" customFormat="1" ht="22.5">
      <c r="A376" s="300" t="s">
        <v>501</v>
      </c>
      <c r="B376" s="234" t="s">
        <v>25</v>
      </c>
      <c r="C376" s="240" t="s">
        <v>12</v>
      </c>
      <c r="D376" s="234" t="s">
        <v>18</v>
      </c>
      <c r="E376" s="242" t="s">
        <v>502</v>
      </c>
      <c r="F376" s="240"/>
      <c r="G376" s="236">
        <f>G377</f>
        <v>40</v>
      </c>
      <c r="H376" s="112"/>
    </row>
    <row r="377" spans="1:8" s="68" customFormat="1" ht="22.5">
      <c r="A377" s="239" t="s">
        <v>386</v>
      </c>
      <c r="B377" s="234" t="s">
        <v>25</v>
      </c>
      <c r="C377" s="240" t="s">
        <v>12</v>
      </c>
      <c r="D377" s="234" t="s">
        <v>18</v>
      </c>
      <c r="E377" s="242" t="s">
        <v>502</v>
      </c>
      <c r="F377" s="240" t="s">
        <v>113</v>
      </c>
      <c r="G377" s="236">
        <f>G378</f>
        <v>40</v>
      </c>
      <c r="H377" s="112"/>
    </row>
    <row r="378" spans="1:8" s="68" customFormat="1" ht="22.5">
      <c r="A378" s="238" t="s">
        <v>525</v>
      </c>
      <c r="B378" s="234" t="s">
        <v>25</v>
      </c>
      <c r="C378" s="240" t="s">
        <v>12</v>
      </c>
      <c r="D378" s="234" t="s">
        <v>18</v>
      </c>
      <c r="E378" s="242" t="s">
        <v>502</v>
      </c>
      <c r="F378" s="240" t="s">
        <v>115</v>
      </c>
      <c r="G378" s="236">
        <f>G379</f>
        <v>40</v>
      </c>
      <c r="H378" s="112"/>
    </row>
    <row r="379" spans="1:8" s="68" customFormat="1" ht="22.5">
      <c r="A379" s="238" t="s">
        <v>526</v>
      </c>
      <c r="B379" s="234" t="s">
        <v>25</v>
      </c>
      <c r="C379" s="240" t="s">
        <v>12</v>
      </c>
      <c r="D379" s="234" t="s">
        <v>18</v>
      </c>
      <c r="E379" s="242" t="s">
        <v>502</v>
      </c>
      <c r="F379" s="240" t="s">
        <v>117</v>
      </c>
      <c r="G379" s="236">
        <v>40</v>
      </c>
      <c r="H379" s="112"/>
    </row>
    <row r="380" spans="1:8" s="68" customFormat="1" ht="12.75">
      <c r="A380" s="318" t="s">
        <v>506</v>
      </c>
      <c r="B380" s="234" t="s">
        <v>25</v>
      </c>
      <c r="C380" s="240" t="s">
        <v>12</v>
      </c>
      <c r="D380" s="234" t="s">
        <v>18</v>
      </c>
      <c r="E380" s="242" t="s">
        <v>505</v>
      </c>
      <c r="F380" s="240"/>
      <c r="G380" s="236">
        <f>G381</f>
        <v>80</v>
      </c>
      <c r="H380" s="112"/>
    </row>
    <row r="381" spans="1:8" s="68" customFormat="1" ht="22.5">
      <c r="A381" s="239" t="s">
        <v>386</v>
      </c>
      <c r="B381" s="234" t="s">
        <v>25</v>
      </c>
      <c r="C381" s="240" t="s">
        <v>12</v>
      </c>
      <c r="D381" s="234" t="s">
        <v>18</v>
      </c>
      <c r="E381" s="242" t="s">
        <v>505</v>
      </c>
      <c r="F381" s="240" t="s">
        <v>113</v>
      </c>
      <c r="G381" s="236">
        <f>G382</f>
        <v>80</v>
      </c>
      <c r="H381" s="112"/>
    </row>
    <row r="382" spans="1:8" s="68" customFormat="1" ht="22.5">
      <c r="A382" s="238" t="s">
        <v>525</v>
      </c>
      <c r="B382" s="234" t="s">
        <v>25</v>
      </c>
      <c r="C382" s="240" t="s">
        <v>12</v>
      </c>
      <c r="D382" s="234" t="s">
        <v>18</v>
      </c>
      <c r="E382" s="242" t="s">
        <v>505</v>
      </c>
      <c r="F382" s="240" t="s">
        <v>115</v>
      </c>
      <c r="G382" s="236">
        <f>G383</f>
        <v>80</v>
      </c>
      <c r="H382" s="112"/>
    </row>
    <row r="383" spans="1:8" s="68" customFormat="1" ht="22.5">
      <c r="A383" s="238" t="s">
        <v>526</v>
      </c>
      <c r="B383" s="234" t="s">
        <v>25</v>
      </c>
      <c r="C383" s="240" t="s">
        <v>12</v>
      </c>
      <c r="D383" s="234" t="s">
        <v>18</v>
      </c>
      <c r="E383" s="242" t="s">
        <v>505</v>
      </c>
      <c r="F383" s="240" t="s">
        <v>117</v>
      </c>
      <c r="G383" s="236">
        <v>80</v>
      </c>
      <c r="H383" s="112"/>
    </row>
    <row r="384" spans="1:15" s="26" customFormat="1" ht="22.5">
      <c r="A384" s="245" t="s">
        <v>167</v>
      </c>
      <c r="B384" s="234" t="s">
        <v>25</v>
      </c>
      <c r="C384" s="240" t="s">
        <v>12</v>
      </c>
      <c r="D384" s="234" t="s">
        <v>18</v>
      </c>
      <c r="E384" s="242" t="s">
        <v>281</v>
      </c>
      <c r="F384" s="240"/>
      <c r="G384" s="236">
        <f>G385</f>
        <v>1</v>
      </c>
      <c r="H384" s="313"/>
      <c r="I384" s="314"/>
      <c r="J384" s="315"/>
      <c r="K384" s="314"/>
      <c r="L384" s="316"/>
      <c r="M384" s="315"/>
      <c r="N384" s="112"/>
      <c r="O384" s="311"/>
    </row>
    <row r="385" spans="1:15" s="26" customFormat="1" ht="11.25">
      <c r="A385" s="233" t="s">
        <v>96</v>
      </c>
      <c r="B385" s="234" t="s">
        <v>25</v>
      </c>
      <c r="C385" s="240" t="s">
        <v>12</v>
      </c>
      <c r="D385" s="234" t="s">
        <v>18</v>
      </c>
      <c r="E385" s="242" t="s">
        <v>281</v>
      </c>
      <c r="F385" s="240">
        <v>500</v>
      </c>
      <c r="G385" s="236">
        <f>G386</f>
        <v>1</v>
      </c>
      <c r="H385" s="317"/>
      <c r="I385" s="314"/>
      <c r="J385" s="315"/>
      <c r="K385" s="314"/>
      <c r="L385" s="316"/>
      <c r="M385" s="315"/>
      <c r="N385" s="112"/>
      <c r="O385" s="311"/>
    </row>
    <row r="386" spans="1:15" s="26" customFormat="1" ht="11.25">
      <c r="A386" s="239" t="s">
        <v>55</v>
      </c>
      <c r="B386" s="234" t="s">
        <v>25</v>
      </c>
      <c r="C386" s="240" t="s">
        <v>12</v>
      </c>
      <c r="D386" s="234" t="s">
        <v>18</v>
      </c>
      <c r="E386" s="242" t="s">
        <v>281</v>
      </c>
      <c r="F386" s="240">
        <v>530</v>
      </c>
      <c r="G386" s="236">
        <v>1</v>
      </c>
      <c r="H386" s="135"/>
      <c r="I386" s="314"/>
      <c r="J386" s="315"/>
      <c r="K386" s="314"/>
      <c r="L386" s="316"/>
      <c r="M386" s="315"/>
      <c r="N386" s="112"/>
      <c r="O386" s="311"/>
    </row>
    <row r="387" spans="1:15" ht="22.5">
      <c r="A387" s="288" t="s">
        <v>379</v>
      </c>
      <c r="B387" s="234" t="s">
        <v>25</v>
      </c>
      <c r="C387" s="240" t="s">
        <v>12</v>
      </c>
      <c r="D387" s="234" t="s">
        <v>18</v>
      </c>
      <c r="E387" s="240" t="s">
        <v>292</v>
      </c>
      <c r="F387" s="240" t="s">
        <v>10</v>
      </c>
      <c r="G387" s="236">
        <f>G388+G394</f>
        <v>372</v>
      </c>
      <c r="H387" s="135"/>
      <c r="I387" s="314"/>
      <c r="J387" s="315"/>
      <c r="K387" s="314"/>
      <c r="L387" s="316"/>
      <c r="M387" s="315"/>
      <c r="N387" s="112"/>
      <c r="O387" s="312"/>
    </row>
    <row r="388" spans="1:8" ht="33.75">
      <c r="A388" s="239" t="s">
        <v>105</v>
      </c>
      <c r="B388" s="234" t="s">
        <v>25</v>
      </c>
      <c r="C388" s="240" t="s">
        <v>12</v>
      </c>
      <c r="D388" s="234" t="s">
        <v>18</v>
      </c>
      <c r="E388" s="240" t="s">
        <v>292</v>
      </c>
      <c r="F388" s="240" t="s">
        <v>106</v>
      </c>
      <c r="G388" s="236">
        <f>G389</f>
        <v>341.8</v>
      </c>
      <c r="H388" s="112"/>
    </row>
    <row r="389" spans="1:8" ht="12.75">
      <c r="A389" s="239" t="s">
        <v>107</v>
      </c>
      <c r="B389" s="234" t="s">
        <v>25</v>
      </c>
      <c r="C389" s="240" t="s">
        <v>12</v>
      </c>
      <c r="D389" s="234" t="s">
        <v>18</v>
      </c>
      <c r="E389" s="240" t="s">
        <v>292</v>
      </c>
      <c r="F389" s="240" t="s">
        <v>108</v>
      </c>
      <c r="G389" s="236">
        <f>G390+G391+G392</f>
        <v>341.8</v>
      </c>
      <c r="H389" s="112"/>
    </row>
    <row r="390" spans="1:8" ht="12.75">
      <c r="A390" s="245" t="s">
        <v>384</v>
      </c>
      <c r="B390" s="234" t="s">
        <v>25</v>
      </c>
      <c r="C390" s="240" t="s">
        <v>12</v>
      </c>
      <c r="D390" s="234" t="s">
        <v>18</v>
      </c>
      <c r="E390" s="240" t="s">
        <v>292</v>
      </c>
      <c r="F390" s="240" t="s">
        <v>110</v>
      </c>
      <c r="G390" s="236">
        <v>260.6</v>
      </c>
      <c r="H390" s="112"/>
    </row>
    <row r="391" spans="1:8" ht="22.5">
      <c r="A391" s="253" t="s">
        <v>524</v>
      </c>
      <c r="B391" s="234" t="s">
        <v>25</v>
      </c>
      <c r="C391" s="240" t="s">
        <v>12</v>
      </c>
      <c r="D391" s="234" t="s">
        <v>18</v>
      </c>
      <c r="E391" s="240" t="s">
        <v>292</v>
      </c>
      <c r="F391" s="240">
        <v>122</v>
      </c>
      <c r="G391" s="236">
        <v>2.5</v>
      </c>
      <c r="H391" s="112"/>
    </row>
    <row r="392" spans="1:8" ht="33.75">
      <c r="A392" s="245" t="s">
        <v>385</v>
      </c>
      <c r="B392" s="234" t="s">
        <v>25</v>
      </c>
      <c r="C392" s="240" t="s">
        <v>12</v>
      </c>
      <c r="D392" s="234" t="s">
        <v>18</v>
      </c>
      <c r="E392" s="240" t="s">
        <v>292</v>
      </c>
      <c r="F392" s="240">
        <v>129</v>
      </c>
      <c r="G392" s="236">
        <v>78.7</v>
      </c>
      <c r="H392" s="112"/>
    </row>
    <row r="393" spans="1:8" ht="22.5">
      <c r="A393" s="239" t="s">
        <v>386</v>
      </c>
      <c r="B393" s="234" t="s">
        <v>25</v>
      </c>
      <c r="C393" s="240" t="s">
        <v>12</v>
      </c>
      <c r="D393" s="234" t="s">
        <v>18</v>
      </c>
      <c r="E393" s="240" t="s">
        <v>292</v>
      </c>
      <c r="F393" s="240">
        <v>200</v>
      </c>
      <c r="G393" s="236">
        <f>G394</f>
        <v>30.2</v>
      </c>
      <c r="H393" s="112"/>
    </row>
    <row r="394" spans="1:8" s="26" customFormat="1" ht="22.5">
      <c r="A394" s="238" t="s">
        <v>525</v>
      </c>
      <c r="B394" s="234" t="s">
        <v>25</v>
      </c>
      <c r="C394" s="240" t="s">
        <v>12</v>
      </c>
      <c r="D394" s="234" t="s">
        <v>18</v>
      </c>
      <c r="E394" s="240" t="s">
        <v>292</v>
      </c>
      <c r="F394" s="240" t="s">
        <v>115</v>
      </c>
      <c r="G394" s="236">
        <f>G395</f>
        <v>30.2</v>
      </c>
      <c r="H394" s="112"/>
    </row>
    <row r="395" spans="1:8" s="26" customFormat="1" ht="22.5">
      <c r="A395" s="238" t="s">
        <v>526</v>
      </c>
      <c r="B395" s="234" t="s">
        <v>25</v>
      </c>
      <c r="C395" s="240" t="s">
        <v>12</v>
      </c>
      <c r="D395" s="234" t="s">
        <v>18</v>
      </c>
      <c r="E395" s="240" t="s">
        <v>292</v>
      </c>
      <c r="F395" s="240" t="s">
        <v>117</v>
      </c>
      <c r="G395" s="236">
        <v>30.2</v>
      </c>
      <c r="H395" s="112"/>
    </row>
    <row r="396" spans="1:9" ht="12.75">
      <c r="A396" s="61" t="s">
        <v>159</v>
      </c>
      <c r="B396" s="14" t="s">
        <v>25</v>
      </c>
      <c r="C396" s="11" t="s">
        <v>76</v>
      </c>
      <c r="D396" s="11"/>
      <c r="E396" s="12"/>
      <c r="F396" s="12"/>
      <c r="G396" s="13">
        <f>G397</f>
        <v>191.8</v>
      </c>
      <c r="H396" s="111"/>
      <c r="I396" s="69"/>
    </row>
    <row r="397" spans="1:8" ht="12.75">
      <c r="A397" s="61" t="s">
        <v>160</v>
      </c>
      <c r="B397" s="14" t="s">
        <v>25</v>
      </c>
      <c r="C397" s="11" t="s">
        <v>76</v>
      </c>
      <c r="D397" s="11" t="s">
        <v>14</v>
      </c>
      <c r="E397" s="11"/>
      <c r="F397" s="11"/>
      <c r="G397" s="13">
        <f>G398</f>
        <v>191.8</v>
      </c>
      <c r="H397" s="111"/>
    </row>
    <row r="398" spans="1:8" s="68" customFormat="1" ht="12.75">
      <c r="A398" s="251" t="s">
        <v>181</v>
      </c>
      <c r="B398" s="258" t="s">
        <v>25</v>
      </c>
      <c r="C398" s="258" t="s">
        <v>76</v>
      </c>
      <c r="D398" s="258" t="s">
        <v>14</v>
      </c>
      <c r="E398" s="309" t="s">
        <v>239</v>
      </c>
      <c r="F398" s="232"/>
      <c r="G398" s="259">
        <f>G399</f>
        <v>191.8</v>
      </c>
      <c r="H398" s="112"/>
    </row>
    <row r="399" spans="1:8" s="26" customFormat="1" ht="45">
      <c r="A399" s="310" t="s">
        <v>180</v>
      </c>
      <c r="B399" s="234" t="s">
        <v>25</v>
      </c>
      <c r="C399" s="234" t="s">
        <v>76</v>
      </c>
      <c r="D399" s="234" t="s">
        <v>14</v>
      </c>
      <c r="E399" s="301" t="s">
        <v>282</v>
      </c>
      <c r="F399" s="240"/>
      <c r="G399" s="236">
        <f>G400+G406</f>
        <v>191.8</v>
      </c>
      <c r="H399" s="112"/>
    </row>
    <row r="400" spans="1:8" ht="33.75">
      <c r="A400" s="239" t="s">
        <v>105</v>
      </c>
      <c r="B400" s="234" t="s">
        <v>25</v>
      </c>
      <c r="C400" s="234" t="s">
        <v>76</v>
      </c>
      <c r="D400" s="234" t="s">
        <v>14</v>
      </c>
      <c r="E400" s="301" t="s">
        <v>282</v>
      </c>
      <c r="F400" s="240" t="s">
        <v>106</v>
      </c>
      <c r="G400" s="236">
        <f>G401</f>
        <v>187</v>
      </c>
      <c r="H400" s="112"/>
    </row>
    <row r="401" spans="1:8" ht="12.75">
      <c r="A401" s="239" t="s">
        <v>142</v>
      </c>
      <c r="B401" s="234" t="s">
        <v>25</v>
      </c>
      <c r="C401" s="234" t="s">
        <v>76</v>
      </c>
      <c r="D401" s="234" t="s">
        <v>14</v>
      </c>
      <c r="E401" s="301" t="s">
        <v>282</v>
      </c>
      <c r="F401" s="240">
        <v>110</v>
      </c>
      <c r="G401" s="236">
        <f>G402+G403+G404</f>
        <v>187</v>
      </c>
      <c r="H401" s="112"/>
    </row>
    <row r="402" spans="1:8" ht="12.75">
      <c r="A402" s="262" t="s">
        <v>577</v>
      </c>
      <c r="B402" s="234" t="s">
        <v>25</v>
      </c>
      <c r="C402" s="234" t="s">
        <v>76</v>
      </c>
      <c r="D402" s="234" t="s">
        <v>14</v>
      </c>
      <c r="E402" s="301" t="s">
        <v>282</v>
      </c>
      <c r="F402" s="240">
        <v>111</v>
      </c>
      <c r="G402" s="236">
        <v>143.6</v>
      </c>
      <c r="H402" s="112"/>
    </row>
    <row r="403" spans="1:8" ht="12.75" hidden="1">
      <c r="A403" s="238" t="s">
        <v>578</v>
      </c>
      <c r="B403" s="234" t="s">
        <v>25</v>
      </c>
      <c r="C403" s="234" t="s">
        <v>76</v>
      </c>
      <c r="D403" s="234" t="s">
        <v>14</v>
      </c>
      <c r="E403" s="301" t="s">
        <v>282</v>
      </c>
      <c r="F403" s="240">
        <v>112</v>
      </c>
      <c r="G403" s="236">
        <v>0</v>
      </c>
      <c r="H403" s="112"/>
    </row>
    <row r="404" spans="1:8" ht="22.5">
      <c r="A404" s="245" t="s">
        <v>576</v>
      </c>
      <c r="B404" s="234" t="s">
        <v>25</v>
      </c>
      <c r="C404" s="234" t="s">
        <v>76</v>
      </c>
      <c r="D404" s="234" t="s">
        <v>14</v>
      </c>
      <c r="E404" s="301" t="s">
        <v>282</v>
      </c>
      <c r="F404" s="240">
        <v>119</v>
      </c>
      <c r="G404" s="236">
        <v>43.4</v>
      </c>
      <c r="H404" s="112"/>
    </row>
    <row r="405" spans="1:8" ht="22.5">
      <c r="A405" s="239" t="s">
        <v>386</v>
      </c>
      <c r="B405" s="301" t="s">
        <v>25</v>
      </c>
      <c r="C405" s="301" t="s">
        <v>76</v>
      </c>
      <c r="D405" s="301" t="s">
        <v>14</v>
      </c>
      <c r="E405" s="301" t="s">
        <v>282</v>
      </c>
      <c r="F405" s="240">
        <v>200</v>
      </c>
      <c r="G405" s="236">
        <f>G406</f>
        <v>4.8</v>
      </c>
      <c r="H405" s="122"/>
    </row>
    <row r="406" spans="1:8" s="75" customFormat="1" ht="22.5">
      <c r="A406" s="238" t="s">
        <v>525</v>
      </c>
      <c r="B406" s="301" t="s">
        <v>25</v>
      </c>
      <c r="C406" s="301" t="s">
        <v>76</v>
      </c>
      <c r="D406" s="301" t="s">
        <v>14</v>
      </c>
      <c r="E406" s="301" t="s">
        <v>282</v>
      </c>
      <c r="F406" s="242" t="s">
        <v>115</v>
      </c>
      <c r="G406" s="293">
        <f>G407</f>
        <v>4.8</v>
      </c>
      <c r="H406" s="112"/>
    </row>
    <row r="407" spans="1:8" s="26" customFormat="1" ht="22.5">
      <c r="A407" s="238" t="s">
        <v>526</v>
      </c>
      <c r="B407" s="234" t="s">
        <v>25</v>
      </c>
      <c r="C407" s="234" t="s">
        <v>76</v>
      </c>
      <c r="D407" s="234" t="s">
        <v>14</v>
      </c>
      <c r="E407" s="301" t="s">
        <v>282</v>
      </c>
      <c r="F407" s="240" t="s">
        <v>117</v>
      </c>
      <c r="G407" s="236">
        <v>4.8</v>
      </c>
      <c r="H407" s="111"/>
    </row>
    <row r="408" spans="1:8" s="28" customFormat="1" ht="11.25">
      <c r="A408" s="61" t="s">
        <v>123</v>
      </c>
      <c r="B408" s="66" t="s">
        <v>25</v>
      </c>
      <c r="C408" s="12" t="s">
        <v>14</v>
      </c>
      <c r="D408" s="11" t="s">
        <v>8</v>
      </c>
      <c r="E408" s="12" t="s">
        <v>9</v>
      </c>
      <c r="F408" s="12" t="s">
        <v>10</v>
      </c>
      <c r="G408" s="13">
        <f>G409+G424</f>
        <v>1578.1</v>
      </c>
      <c r="H408" s="112"/>
    </row>
    <row r="409" spans="1:8" s="28" customFormat="1" ht="22.5">
      <c r="A409" s="239" t="s">
        <v>169</v>
      </c>
      <c r="B409" s="243" t="s">
        <v>25</v>
      </c>
      <c r="C409" s="240" t="s">
        <v>14</v>
      </c>
      <c r="D409" s="234" t="s">
        <v>98</v>
      </c>
      <c r="E409" s="232"/>
      <c r="F409" s="232"/>
      <c r="G409" s="236">
        <f>G410+G419</f>
        <v>1478.1</v>
      </c>
      <c r="H409" s="112"/>
    </row>
    <row r="410" spans="1:8" s="28" customFormat="1" ht="11.25">
      <c r="A410" s="245" t="s">
        <v>294</v>
      </c>
      <c r="B410" s="234" t="s">
        <v>25</v>
      </c>
      <c r="C410" s="240" t="s">
        <v>14</v>
      </c>
      <c r="D410" s="234" t="s">
        <v>98</v>
      </c>
      <c r="E410" s="240" t="s">
        <v>293</v>
      </c>
      <c r="F410" s="232"/>
      <c r="G410" s="236">
        <f>G411+G415</f>
        <v>1098.1</v>
      </c>
      <c r="H410" s="112"/>
    </row>
    <row r="411" spans="1:8" s="26" customFormat="1" ht="33.75">
      <c r="A411" s="239" t="s">
        <v>105</v>
      </c>
      <c r="B411" s="234" t="s">
        <v>25</v>
      </c>
      <c r="C411" s="240" t="s">
        <v>14</v>
      </c>
      <c r="D411" s="234" t="s">
        <v>98</v>
      </c>
      <c r="E411" s="240" t="s">
        <v>293</v>
      </c>
      <c r="F411" s="240" t="s">
        <v>106</v>
      </c>
      <c r="G411" s="236">
        <f>G412</f>
        <v>985.1</v>
      </c>
      <c r="H411" s="112"/>
    </row>
    <row r="412" spans="1:8" s="26" customFormat="1" ht="11.25">
      <c r="A412" s="239" t="s">
        <v>142</v>
      </c>
      <c r="B412" s="234" t="s">
        <v>25</v>
      </c>
      <c r="C412" s="240" t="s">
        <v>14</v>
      </c>
      <c r="D412" s="234" t="s">
        <v>98</v>
      </c>
      <c r="E412" s="240" t="s">
        <v>293</v>
      </c>
      <c r="F412" s="240">
        <v>110</v>
      </c>
      <c r="G412" s="236">
        <f>G413+G414</f>
        <v>985.1</v>
      </c>
      <c r="H412" s="112"/>
    </row>
    <row r="413" spans="1:8" s="26" customFormat="1" ht="11.25">
      <c r="A413" s="262" t="s">
        <v>577</v>
      </c>
      <c r="B413" s="234" t="s">
        <v>25</v>
      </c>
      <c r="C413" s="240" t="s">
        <v>14</v>
      </c>
      <c r="D413" s="234" t="s">
        <v>98</v>
      </c>
      <c r="E413" s="240" t="s">
        <v>293</v>
      </c>
      <c r="F413" s="240">
        <v>111</v>
      </c>
      <c r="G413" s="236">
        <v>756.6</v>
      </c>
      <c r="H413" s="112"/>
    </row>
    <row r="414" spans="1:8" s="26" customFormat="1" ht="22.5">
      <c r="A414" s="245" t="s">
        <v>576</v>
      </c>
      <c r="B414" s="234" t="s">
        <v>25</v>
      </c>
      <c r="C414" s="240" t="s">
        <v>14</v>
      </c>
      <c r="D414" s="234" t="s">
        <v>98</v>
      </c>
      <c r="E414" s="240" t="s">
        <v>293</v>
      </c>
      <c r="F414" s="240">
        <v>119</v>
      </c>
      <c r="G414" s="236">
        <v>228.5</v>
      </c>
      <c r="H414" s="112"/>
    </row>
    <row r="415" spans="1:8" s="26" customFormat="1" ht="22.5">
      <c r="A415" s="239" t="s">
        <v>386</v>
      </c>
      <c r="B415" s="234" t="s">
        <v>25</v>
      </c>
      <c r="C415" s="240" t="s">
        <v>14</v>
      </c>
      <c r="D415" s="234" t="s">
        <v>98</v>
      </c>
      <c r="E415" s="240" t="s">
        <v>293</v>
      </c>
      <c r="F415" s="240">
        <v>200</v>
      </c>
      <c r="G415" s="236">
        <f>G416</f>
        <v>113</v>
      </c>
      <c r="H415" s="112"/>
    </row>
    <row r="416" spans="1:8" s="26" customFormat="1" ht="22.5">
      <c r="A416" s="238" t="s">
        <v>525</v>
      </c>
      <c r="B416" s="234" t="s">
        <v>25</v>
      </c>
      <c r="C416" s="240" t="s">
        <v>14</v>
      </c>
      <c r="D416" s="234" t="s">
        <v>98</v>
      </c>
      <c r="E416" s="240" t="s">
        <v>293</v>
      </c>
      <c r="F416" s="240">
        <v>240</v>
      </c>
      <c r="G416" s="236">
        <f>G417+G418</f>
        <v>113</v>
      </c>
      <c r="H416" s="112"/>
    </row>
    <row r="417" spans="1:8" s="26" customFormat="1" ht="22.5">
      <c r="A417" s="238" t="s">
        <v>538</v>
      </c>
      <c r="B417" s="234" t="s">
        <v>25</v>
      </c>
      <c r="C417" s="240" t="s">
        <v>14</v>
      </c>
      <c r="D417" s="234" t="s">
        <v>98</v>
      </c>
      <c r="E417" s="240" t="s">
        <v>293</v>
      </c>
      <c r="F417" s="240">
        <v>242</v>
      </c>
      <c r="G417" s="236">
        <v>58</v>
      </c>
      <c r="H417" s="112"/>
    </row>
    <row r="418" spans="1:8" s="26" customFormat="1" ht="22.5">
      <c r="A418" s="238" t="s">
        <v>526</v>
      </c>
      <c r="B418" s="234" t="s">
        <v>25</v>
      </c>
      <c r="C418" s="240" t="s">
        <v>14</v>
      </c>
      <c r="D418" s="234" t="s">
        <v>98</v>
      </c>
      <c r="E418" s="240" t="s">
        <v>293</v>
      </c>
      <c r="F418" s="240">
        <v>244</v>
      </c>
      <c r="G418" s="236">
        <f>5+50</f>
        <v>55</v>
      </c>
      <c r="H418" s="112"/>
    </row>
    <row r="419" spans="1:8" s="26" customFormat="1" ht="33.75">
      <c r="A419" s="306" t="s">
        <v>400</v>
      </c>
      <c r="B419" s="234" t="s">
        <v>25</v>
      </c>
      <c r="C419" s="240" t="s">
        <v>14</v>
      </c>
      <c r="D419" s="234" t="s">
        <v>98</v>
      </c>
      <c r="E419" s="242" t="s">
        <v>455</v>
      </c>
      <c r="F419" s="240"/>
      <c r="G419" s="236">
        <f>G420</f>
        <v>380</v>
      </c>
      <c r="H419" s="112"/>
    </row>
    <row r="420" spans="1:8" s="26" customFormat="1" ht="33.75">
      <c r="A420" s="264" t="s">
        <v>454</v>
      </c>
      <c r="B420" s="234" t="s">
        <v>25</v>
      </c>
      <c r="C420" s="240" t="s">
        <v>14</v>
      </c>
      <c r="D420" s="234" t="s">
        <v>98</v>
      </c>
      <c r="E420" s="242" t="s">
        <v>456</v>
      </c>
      <c r="F420" s="240"/>
      <c r="G420" s="236">
        <f>G421</f>
        <v>380</v>
      </c>
      <c r="H420" s="114"/>
    </row>
    <row r="421" spans="1:8" ht="22.5">
      <c r="A421" s="239" t="s">
        <v>386</v>
      </c>
      <c r="B421" s="234" t="s">
        <v>25</v>
      </c>
      <c r="C421" s="240" t="s">
        <v>14</v>
      </c>
      <c r="D421" s="234" t="s">
        <v>98</v>
      </c>
      <c r="E421" s="242" t="s">
        <v>456</v>
      </c>
      <c r="F421" s="235" t="s">
        <v>113</v>
      </c>
      <c r="G421" s="289">
        <f>+G422</f>
        <v>380</v>
      </c>
      <c r="H421" s="114"/>
    </row>
    <row r="422" spans="1:8" ht="22.5">
      <c r="A422" s="238" t="s">
        <v>525</v>
      </c>
      <c r="B422" s="234" t="s">
        <v>25</v>
      </c>
      <c r="C422" s="240" t="s">
        <v>14</v>
      </c>
      <c r="D422" s="234" t="s">
        <v>98</v>
      </c>
      <c r="E422" s="242" t="s">
        <v>456</v>
      </c>
      <c r="F422" s="235" t="s">
        <v>115</v>
      </c>
      <c r="G422" s="289">
        <f>+G423</f>
        <v>380</v>
      </c>
      <c r="H422" s="114"/>
    </row>
    <row r="423" spans="1:8" ht="22.5">
      <c r="A423" s="238" t="s">
        <v>526</v>
      </c>
      <c r="B423" s="234" t="s">
        <v>25</v>
      </c>
      <c r="C423" s="240" t="s">
        <v>14</v>
      </c>
      <c r="D423" s="234" t="s">
        <v>98</v>
      </c>
      <c r="E423" s="242" t="s">
        <v>456</v>
      </c>
      <c r="F423" s="235" t="s">
        <v>117</v>
      </c>
      <c r="G423" s="289">
        <f>300+50+30</f>
        <v>380</v>
      </c>
      <c r="H423" s="111"/>
    </row>
    <row r="424" spans="1:8" ht="21">
      <c r="A424" s="89" t="s">
        <v>0</v>
      </c>
      <c r="B424" s="11" t="s">
        <v>25</v>
      </c>
      <c r="C424" s="12" t="s">
        <v>14</v>
      </c>
      <c r="D424" s="11" t="s">
        <v>95</v>
      </c>
      <c r="E424" s="12" t="s">
        <v>9</v>
      </c>
      <c r="F424" s="12" t="s">
        <v>10</v>
      </c>
      <c r="G424" s="13">
        <f>G425+G430</f>
        <v>100</v>
      </c>
      <c r="H424" s="112"/>
    </row>
    <row r="425" spans="1:8" ht="22.5">
      <c r="A425" s="239" t="s">
        <v>457</v>
      </c>
      <c r="B425" s="243" t="s">
        <v>25</v>
      </c>
      <c r="C425" s="240" t="s">
        <v>14</v>
      </c>
      <c r="D425" s="234" t="s">
        <v>95</v>
      </c>
      <c r="E425" s="242" t="s">
        <v>458</v>
      </c>
      <c r="F425" s="240" t="s">
        <v>10</v>
      </c>
      <c r="G425" s="236">
        <f>G426</f>
        <v>70</v>
      </c>
      <c r="H425" s="114"/>
    </row>
    <row r="426" spans="1:8" ht="22.5">
      <c r="A426" s="305" t="s">
        <v>508</v>
      </c>
      <c r="B426" s="234" t="s">
        <v>25</v>
      </c>
      <c r="C426" s="235" t="s">
        <v>14</v>
      </c>
      <c r="D426" s="235" t="s">
        <v>95</v>
      </c>
      <c r="E426" s="242" t="s">
        <v>459</v>
      </c>
      <c r="F426" s="235" t="s">
        <v>10</v>
      </c>
      <c r="G426" s="289">
        <f>+G427</f>
        <v>70</v>
      </c>
      <c r="H426" s="114"/>
    </row>
    <row r="427" spans="1:8" ht="22.5">
      <c r="A427" s="239" t="s">
        <v>386</v>
      </c>
      <c r="B427" s="243" t="s">
        <v>25</v>
      </c>
      <c r="C427" s="235" t="s">
        <v>14</v>
      </c>
      <c r="D427" s="235" t="s">
        <v>95</v>
      </c>
      <c r="E427" s="242" t="s">
        <v>459</v>
      </c>
      <c r="F427" s="235" t="s">
        <v>113</v>
      </c>
      <c r="G427" s="289">
        <f>+G428</f>
        <v>70</v>
      </c>
      <c r="H427" s="114"/>
    </row>
    <row r="428" spans="1:8" ht="22.5">
      <c r="A428" s="238" t="s">
        <v>525</v>
      </c>
      <c r="B428" s="234" t="s">
        <v>25</v>
      </c>
      <c r="C428" s="235" t="s">
        <v>14</v>
      </c>
      <c r="D428" s="235" t="s">
        <v>95</v>
      </c>
      <c r="E428" s="242" t="s">
        <v>459</v>
      </c>
      <c r="F428" s="235" t="s">
        <v>115</v>
      </c>
      <c r="G428" s="289">
        <f>+G429</f>
        <v>70</v>
      </c>
      <c r="H428" s="114"/>
    </row>
    <row r="429" spans="1:8" ht="22.5">
      <c r="A429" s="238" t="s">
        <v>526</v>
      </c>
      <c r="B429" s="243" t="s">
        <v>25</v>
      </c>
      <c r="C429" s="235" t="s">
        <v>14</v>
      </c>
      <c r="D429" s="235" t="s">
        <v>95</v>
      </c>
      <c r="E429" s="242" t="s">
        <v>459</v>
      </c>
      <c r="F429" s="235" t="s">
        <v>117</v>
      </c>
      <c r="G429" s="289">
        <v>70</v>
      </c>
      <c r="H429" s="114"/>
    </row>
    <row r="430" spans="1:8" ht="22.5">
      <c r="A430" s="233" t="s">
        <v>509</v>
      </c>
      <c r="B430" s="234" t="s">
        <v>25</v>
      </c>
      <c r="C430" s="235" t="s">
        <v>14</v>
      </c>
      <c r="D430" s="235" t="s">
        <v>95</v>
      </c>
      <c r="E430" s="242" t="s">
        <v>460</v>
      </c>
      <c r="F430" s="235" t="s">
        <v>10</v>
      </c>
      <c r="G430" s="289">
        <f>+G431</f>
        <v>30</v>
      </c>
      <c r="H430" s="114"/>
    </row>
    <row r="431" spans="1:8" ht="22.5">
      <c r="A431" s="239" t="s">
        <v>386</v>
      </c>
      <c r="B431" s="243" t="s">
        <v>25</v>
      </c>
      <c r="C431" s="235" t="s">
        <v>14</v>
      </c>
      <c r="D431" s="235" t="s">
        <v>95</v>
      </c>
      <c r="E431" s="242" t="s">
        <v>460</v>
      </c>
      <c r="F431" s="235" t="s">
        <v>113</v>
      </c>
      <c r="G431" s="289">
        <f>+G432</f>
        <v>30</v>
      </c>
      <c r="H431" s="114"/>
    </row>
    <row r="432" spans="1:8" ht="22.5">
      <c r="A432" s="238" t="s">
        <v>525</v>
      </c>
      <c r="B432" s="234" t="s">
        <v>25</v>
      </c>
      <c r="C432" s="235" t="s">
        <v>14</v>
      </c>
      <c r="D432" s="235" t="s">
        <v>95</v>
      </c>
      <c r="E432" s="242" t="s">
        <v>460</v>
      </c>
      <c r="F432" s="235" t="s">
        <v>115</v>
      </c>
      <c r="G432" s="289">
        <f>+G433</f>
        <v>30</v>
      </c>
      <c r="H432" s="114"/>
    </row>
    <row r="433" spans="1:8" ht="22.5">
      <c r="A433" s="238" t="s">
        <v>526</v>
      </c>
      <c r="B433" s="243" t="s">
        <v>25</v>
      </c>
      <c r="C433" s="235" t="s">
        <v>14</v>
      </c>
      <c r="D433" s="235" t="s">
        <v>95</v>
      </c>
      <c r="E433" s="242" t="s">
        <v>460</v>
      </c>
      <c r="F433" s="235" t="s">
        <v>117</v>
      </c>
      <c r="G433" s="289">
        <v>30</v>
      </c>
      <c r="H433" s="111"/>
    </row>
    <row r="434" spans="1:8" ht="12.75">
      <c r="A434" s="89" t="s">
        <v>49</v>
      </c>
      <c r="B434" s="11" t="s">
        <v>25</v>
      </c>
      <c r="C434" s="12" t="s">
        <v>15</v>
      </c>
      <c r="D434" s="11"/>
      <c r="E434" s="12"/>
      <c r="F434" s="12"/>
      <c r="G434" s="13">
        <f>G442+G448+G435</f>
        <v>10919.6</v>
      </c>
      <c r="H434" s="111"/>
    </row>
    <row r="435" spans="1:8" s="68" customFormat="1" ht="12.75" hidden="1">
      <c r="A435" s="61" t="s">
        <v>149</v>
      </c>
      <c r="B435" s="11" t="s">
        <v>27</v>
      </c>
      <c r="C435" s="12" t="s">
        <v>15</v>
      </c>
      <c r="D435" s="11" t="s">
        <v>79</v>
      </c>
      <c r="E435" s="12" t="s">
        <v>9</v>
      </c>
      <c r="F435" s="12" t="s">
        <v>10</v>
      </c>
      <c r="G435" s="13">
        <f>G436</f>
        <v>0</v>
      </c>
      <c r="H435" s="111"/>
    </row>
    <row r="436" spans="1:8" s="68" customFormat="1" ht="21" hidden="1">
      <c r="A436" s="61" t="s">
        <v>268</v>
      </c>
      <c r="B436" s="67" t="s">
        <v>25</v>
      </c>
      <c r="C436" s="15" t="s">
        <v>15</v>
      </c>
      <c r="D436" s="14" t="s">
        <v>79</v>
      </c>
      <c r="E436" s="15" t="s">
        <v>267</v>
      </c>
      <c r="F436" s="12"/>
      <c r="G436" s="13">
        <f>G437</f>
        <v>0</v>
      </c>
      <c r="H436" s="111"/>
    </row>
    <row r="437" spans="1:8" s="68" customFormat="1" ht="24" customHeight="1" hidden="1">
      <c r="A437" s="95" t="s">
        <v>486</v>
      </c>
      <c r="B437" s="67" t="s">
        <v>25</v>
      </c>
      <c r="C437" s="15" t="s">
        <v>15</v>
      </c>
      <c r="D437" s="14" t="s">
        <v>79</v>
      </c>
      <c r="E437" s="15" t="s">
        <v>487</v>
      </c>
      <c r="F437" s="12"/>
      <c r="G437" s="13">
        <f>G438</f>
        <v>0</v>
      </c>
      <c r="H437" s="111"/>
    </row>
    <row r="438" spans="1:8" s="68" customFormat="1" ht="24" customHeight="1" hidden="1">
      <c r="A438" s="95" t="s">
        <v>381</v>
      </c>
      <c r="B438" s="67" t="s">
        <v>25</v>
      </c>
      <c r="C438" s="15" t="s">
        <v>15</v>
      </c>
      <c r="D438" s="14" t="s">
        <v>79</v>
      </c>
      <c r="E438" s="15" t="s">
        <v>488</v>
      </c>
      <c r="F438" s="12"/>
      <c r="G438" s="13">
        <f>G439</f>
        <v>0</v>
      </c>
      <c r="H438" s="114"/>
    </row>
    <row r="439" spans="1:8" ht="22.5" hidden="1">
      <c r="A439" s="65" t="s">
        <v>386</v>
      </c>
      <c r="B439" s="67" t="s">
        <v>25</v>
      </c>
      <c r="C439" s="15" t="s">
        <v>15</v>
      </c>
      <c r="D439" s="14" t="s">
        <v>79</v>
      </c>
      <c r="E439" s="15" t="s">
        <v>488</v>
      </c>
      <c r="F439" s="17" t="s">
        <v>113</v>
      </c>
      <c r="G439" s="47">
        <f>+G440</f>
        <v>0</v>
      </c>
      <c r="H439" s="114"/>
    </row>
    <row r="440" spans="1:8" ht="22.5" hidden="1">
      <c r="A440" s="141" t="s">
        <v>525</v>
      </c>
      <c r="B440" s="67" t="s">
        <v>25</v>
      </c>
      <c r="C440" s="15" t="s">
        <v>15</v>
      </c>
      <c r="D440" s="14" t="s">
        <v>79</v>
      </c>
      <c r="E440" s="15" t="s">
        <v>488</v>
      </c>
      <c r="F440" s="17" t="s">
        <v>115</v>
      </c>
      <c r="G440" s="47">
        <f>+G441</f>
        <v>0</v>
      </c>
      <c r="H440" s="114"/>
    </row>
    <row r="441" spans="1:8" ht="22.5" hidden="1">
      <c r="A441" s="141" t="s">
        <v>526</v>
      </c>
      <c r="B441" s="67" t="s">
        <v>25</v>
      </c>
      <c r="C441" s="15" t="s">
        <v>15</v>
      </c>
      <c r="D441" s="14" t="s">
        <v>79</v>
      </c>
      <c r="E441" s="15" t="s">
        <v>488</v>
      </c>
      <c r="F441" s="17" t="s">
        <v>117</v>
      </c>
      <c r="G441" s="47">
        <v>0</v>
      </c>
      <c r="H441" s="111"/>
    </row>
    <row r="442" spans="1:8" ht="12.75">
      <c r="A442" s="304" t="s">
        <v>533</v>
      </c>
      <c r="B442" s="243" t="s">
        <v>25</v>
      </c>
      <c r="C442" s="234" t="s">
        <v>15</v>
      </c>
      <c r="D442" s="234" t="s">
        <v>98</v>
      </c>
      <c r="E442" s="232"/>
      <c r="F442" s="232"/>
      <c r="G442" s="259">
        <f>G443</f>
        <v>9579</v>
      </c>
      <c r="H442" s="111"/>
    </row>
    <row r="443" spans="1:8" ht="21">
      <c r="A443" s="251" t="s">
        <v>461</v>
      </c>
      <c r="B443" s="243" t="s">
        <v>25</v>
      </c>
      <c r="C443" s="234" t="s">
        <v>15</v>
      </c>
      <c r="D443" s="234" t="s">
        <v>98</v>
      </c>
      <c r="E443" s="232"/>
      <c r="F443" s="232"/>
      <c r="G443" s="259">
        <f>G444</f>
        <v>9579</v>
      </c>
      <c r="H443" s="122"/>
    </row>
    <row r="444" spans="1:8" s="7" customFormat="1" ht="112.5">
      <c r="A444" s="264" t="s">
        <v>462</v>
      </c>
      <c r="B444" s="243" t="s">
        <v>25</v>
      </c>
      <c r="C444" s="234" t="s">
        <v>15</v>
      </c>
      <c r="D444" s="234" t="s">
        <v>98</v>
      </c>
      <c r="E444" s="242" t="s">
        <v>493</v>
      </c>
      <c r="F444" s="240"/>
      <c r="G444" s="293">
        <f>G445</f>
        <v>9579</v>
      </c>
      <c r="H444" s="122"/>
    </row>
    <row r="445" spans="1:8" s="7" customFormat="1" ht="22.5">
      <c r="A445" s="239" t="s">
        <v>386</v>
      </c>
      <c r="B445" s="243" t="s">
        <v>25</v>
      </c>
      <c r="C445" s="234" t="s">
        <v>15</v>
      </c>
      <c r="D445" s="234" t="s">
        <v>98</v>
      </c>
      <c r="E445" s="242" t="s">
        <v>493</v>
      </c>
      <c r="F445" s="240" t="s">
        <v>113</v>
      </c>
      <c r="G445" s="293">
        <f>G446</f>
        <v>9579</v>
      </c>
      <c r="H445" s="122"/>
    </row>
    <row r="446" spans="1:8" s="7" customFormat="1" ht="22.5">
      <c r="A446" s="238" t="s">
        <v>525</v>
      </c>
      <c r="B446" s="243" t="s">
        <v>25</v>
      </c>
      <c r="C446" s="234" t="s">
        <v>15</v>
      </c>
      <c r="D446" s="234" t="s">
        <v>98</v>
      </c>
      <c r="E446" s="242" t="s">
        <v>493</v>
      </c>
      <c r="F446" s="240" t="s">
        <v>115</v>
      </c>
      <c r="G446" s="293">
        <f>G447</f>
        <v>9579</v>
      </c>
      <c r="H446" s="122"/>
    </row>
    <row r="447" spans="1:9" s="7" customFormat="1" ht="22.5">
      <c r="A447" s="238" t="s">
        <v>526</v>
      </c>
      <c r="B447" s="243" t="s">
        <v>25</v>
      </c>
      <c r="C447" s="234" t="s">
        <v>15</v>
      </c>
      <c r="D447" s="234" t="s">
        <v>98</v>
      </c>
      <c r="E447" s="242" t="s">
        <v>493</v>
      </c>
      <c r="F447" s="240" t="s">
        <v>117</v>
      </c>
      <c r="G447" s="293">
        <f>4579+5000</f>
        <v>9579</v>
      </c>
      <c r="H447" s="111">
        <v>4579</v>
      </c>
      <c r="I447" s="7">
        <v>5000</v>
      </c>
    </row>
    <row r="448" spans="1:8" ht="12.75">
      <c r="A448" s="61" t="s">
        <v>50</v>
      </c>
      <c r="B448" s="11" t="s">
        <v>25</v>
      </c>
      <c r="C448" s="12" t="s">
        <v>15</v>
      </c>
      <c r="D448" s="11" t="s">
        <v>51</v>
      </c>
      <c r="E448" s="12"/>
      <c r="F448" s="12" t="s">
        <v>10</v>
      </c>
      <c r="G448" s="13">
        <f>G460+G449+G478+G469</f>
        <v>1340.6</v>
      </c>
      <c r="H448" s="112"/>
    </row>
    <row r="449" spans="1:8" ht="22.5">
      <c r="A449" s="245" t="s">
        <v>463</v>
      </c>
      <c r="B449" s="243" t="s">
        <v>25</v>
      </c>
      <c r="C449" s="234" t="s">
        <v>15</v>
      </c>
      <c r="D449" s="234" t="s">
        <v>51</v>
      </c>
      <c r="E449" s="242" t="s">
        <v>468</v>
      </c>
      <c r="F449" s="240" t="s">
        <v>10</v>
      </c>
      <c r="G449" s="236">
        <f>G452+G455</f>
        <v>800</v>
      </c>
      <c r="H449" s="112"/>
    </row>
    <row r="450" spans="1:8" ht="22.5">
      <c r="A450" s="264" t="s">
        <v>467</v>
      </c>
      <c r="B450" s="243" t="s">
        <v>25</v>
      </c>
      <c r="C450" s="234" t="s">
        <v>15</v>
      </c>
      <c r="D450" s="234" t="s">
        <v>51</v>
      </c>
      <c r="E450" s="242" t="s">
        <v>469</v>
      </c>
      <c r="F450" s="240"/>
      <c r="G450" s="236">
        <f>G451</f>
        <v>100</v>
      </c>
      <c r="H450" s="112"/>
    </row>
    <row r="451" spans="1:8" ht="12.75">
      <c r="A451" s="299" t="s">
        <v>464</v>
      </c>
      <c r="B451" s="243" t="s">
        <v>25</v>
      </c>
      <c r="C451" s="234" t="s">
        <v>15</v>
      </c>
      <c r="D451" s="234" t="s">
        <v>51</v>
      </c>
      <c r="E451" s="242" t="s">
        <v>470</v>
      </c>
      <c r="F451" s="240"/>
      <c r="G451" s="236">
        <f>G452</f>
        <v>100</v>
      </c>
      <c r="H451" s="112"/>
    </row>
    <row r="452" spans="1:8" ht="22.5">
      <c r="A452" s="239" t="s">
        <v>386</v>
      </c>
      <c r="B452" s="243" t="s">
        <v>25</v>
      </c>
      <c r="C452" s="234" t="s">
        <v>15</v>
      </c>
      <c r="D452" s="234" t="s">
        <v>51</v>
      </c>
      <c r="E452" s="242" t="s">
        <v>470</v>
      </c>
      <c r="F452" s="240" t="s">
        <v>113</v>
      </c>
      <c r="G452" s="236">
        <f>G453</f>
        <v>100</v>
      </c>
      <c r="H452" s="112"/>
    </row>
    <row r="453" spans="1:8" ht="22.5">
      <c r="A453" s="238" t="s">
        <v>525</v>
      </c>
      <c r="B453" s="243" t="s">
        <v>25</v>
      </c>
      <c r="C453" s="234" t="s">
        <v>15</v>
      </c>
      <c r="D453" s="234" t="s">
        <v>51</v>
      </c>
      <c r="E453" s="242" t="s">
        <v>470</v>
      </c>
      <c r="F453" s="240" t="s">
        <v>115</v>
      </c>
      <c r="G453" s="236">
        <f>G454</f>
        <v>100</v>
      </c>
      <c r="H453" s="122"/>
    </row>
    <row r="454" spans="1:8" ht="22.5">
      <c r="A454" s="238" t="s">
        <v>526</v>
      </c>
      <c r="B454" s="243" t="s">
        <v>25</v>
      </c>
      <c r="C454" s="234" t="s">
        <v>15</v>
      </c>
      <c r="D454" s="234" t="s">
        <v>51</v>
      </c>
      <c r="E454" s="242" t="s">
        <v>470</v>
      </c>
      <c r="F454" s="240" t="s">
        <v>117</v>
      </c>
      <c r="G454" s="293">
        <v>100</v>
      </c>
      <c r="H454" s="112"/>
    </row>
    <row r="455" spans="1:8" ht="22.5">
      <c r="A455" s="253" t="s">
        <v>466</v>
      </c>
      <c r="B455" s="243" t="s">
        <v>25</v>
      </c>
      <c r="C455" s="234" t="s">
        <v>15</v>
      </c>
      <c r="D455" s="234" t="s">
        <v>51</v>
      </c>
      <c r="E455" s="242" t="s">
        <v>471</v>
      </c>
      <c r="F455" s="240"/>
      <c r="G455" s="236">
        <f>G456</f>
        <v>700</v>
      </c>
      <c r="H455" s="112"/>
    </row>
    <row r="456" spans="1:8" ht="33.75">
      <c r="A456" s="253" t="s">
        <v>465</v>
      </c>
      <c r="B456" s="243" t="s">
        <v>25</v>
      </c>
      <c r="C456" s="234" t="s">
        <v>15</v>
      </c>
      <c r="D456" s="234" t="s">
        <v>51</v>
      </c>
      <c r="E456" s="242" t="s">
        <v>472</v>
      </c>
      <c r="F456" s="240"/>
      <c r="G456" s="236">
        <f>G457</f>
        <v>700</v>
      </c>
      <c r="H456" s="112"/>
    </row>
    <row r="457" spans="1:8" ht="22.5">
      <c r="A457" s="239" t="s">
        <v>386</v>
      </c>
      <c r="B457" s="243" t="s">
        <v>25</v>
      </c>
      <c r="C457" s="234" t="s">
        <v>15</v>
      </c>
      <c r="D457" s="234" t="s">
        <v>51</v>
      </c>
      <c r="E457" s="242" t="s">
        <v>472</v>
      </c>
      <c r="F457" s="240" t="s">
        <v>113</v>
      </c>
      <c r="G457" s="236">
        <f>G458</f>
        <v>700</v>
      </c>
      <c r="H457" s="112"/>
    </row>
    <row r="458" spans="1:8" ht="22.5">
      <c r="A458" s="238" t="s">
        <v>525</v>
      </c>
      <c r="B458" s="243" t="s">
        <v>25</v>
      </c>
      <c r="C458" s="234" t="s">
        <v>15</v>
      </c>
      <c r="D458" s="234" t="s">
        <v>51</v>
      </c>
      <c r="E458" s="242" t="s">
        <v>472</v>
      </c>
      <c r="F458" s="240" t="s">
        <v>115</v>
      </c>
      <c r="G458" s="236">
        <f>G459</f>
        <v>700</v>
      </c>
      <c r="H458" s="122"/>
    </row>
    <row r="459" spans="1:9" ht="22.5">
      <c r="A459" s="238" t="s">
        <v>526</v>
      </c>
      <c r="B459" s="243" t="s">
        <v>25</v>
      </c>
      <c r="C459" s="234" t="s">
        <v>15</v>
      </c>
      <c r="D459" s="234" t="s">
        <v>51</v>
      </c>
      <c r="E459" s="242" t="s">
        <v>472</v>
      </c>
      <c r="F459" s="240" t="s">
        <v>117</v>
      </c>
      <c r="G459" s="293">
        <f>200+500</f>
        <v>700</v>
      </c>
      <c r="H459" s="111">
        <v>500</v>
      </c>
      <c r="I459" s="63">
        <v>200</v>
      </c>
    </row>
    <row r="460" spans="1:8" ht="33.75">
      <c r="A460" s="239" t="s">
        <v>450</v>
      </c>
      <c r="B460" s="243" t="s">
        <v>25</v>
      </c>
      <c r="C460" s="240" t="s">
        <v>15</v>
      </c>
      <c r="D460" s="234" t="s">
        <v>51</v>
      </c>
      <c r="E460" s="240" t="s">
        <v>449</v>
      </c>
      <c r="F460" s="232"/>
      <c r="G460" s="236">
        <f>G461+G465</f>
        <v>60.5</v>
      </c>
      <c r="H460" s="120"/>
    </row>
    <row r="461" spans="1:8" ht="33.75">
      <c r="A461" s="239" t="s">
        <v>450</v>
      </c>
      <c r="B461" s="234" t="s">
        <v>25</v>
      </c>
      <c r="C461" s="234" t="s">
        <v>15</v>
      </c>
      <c r="D461" s="234" t="s">
        <v>51</v>
      </c>
      <c r="E461" s="242" t="s">
        <v>451</v>
      </c>
      <c r="F461" s="240" t="s">
        <v>10</v>
      </c>
      <c r="G461" s="298">
        <f>G462</f>
        <v>60.5</v>
      </c>
      <c r="H461" s="120"/>
    </row>
    <row r="462" spans="1:8" ht="22.5">
      <c r="A462" s="239" t="s">
        <v>386</v>
      </c>
      <c r="B462" s="243" t="s">
        <v>25</v>
      </c>
      <c r="C462" s="234" t="s">
        <v>15</v>
      </c>
      <c r="D462" s="234" t="s">
        <v>51</v>
      </c>
      <c r="E462" s="242" t="s">
        <v>451</v>
      </c>
      <c r="F462" s="240" t="s">
        <v>113</v>
      </c>
      <c r="G462" s="298">
        <f>G463</f>
        <v>60.5</v>
      </c>
      <c r="H462" s="120"/>
    </row>
    <row r="463" spans="1:8" ht="22.5">
      <c r="A463" s="238" t="s">
        <v>525</v>
      </c>
      <c r="B463" s="234" t="s">
        <v>25</v>
      </c>
      <c r="C463" s="234" t="s">
        <v>15</v>
      </c>
      <c r="D463" s="234" t="s">
        <v>51</v>
      </c>
      <c r="E463" s="242" t="s">
        <v>451</v>
      </c>
      <c r="F463" s="240" t="s">
        <v>115</v>
      </c>
      <c r="G463" s="298">
        <f>G464</f>
        <v>60.5</v>
      </c>
      <c r="H463" s="120"/>
    </row>
    <row r="464" spans="1:8" ht="22.5">
      <c r="A464" s="238" t="s">
        <v>526</v>
      </c>
      <c r="B464" s="243" t="s">
        <v>25</v>
      </c>
      <c r="C464" s="234" t="s">
        <v>15</v>
      </c>
      <c r="D464" s="234" t="s">
        <v>51</v>
      </c>
      <c r="E464" s="242" t="s">
        <v>451</v>
      </c>
      <c r="F464" s="240" t="s">
        <v>117</v>
      </c>
      <c r="G464" s="298">
        <v>60.5</v>
      </c>
      <c r="H464" s="120"/>
    </row>
    <row r="465" spans="1:8" ht="22.5" hidden="1">
      <c r="A465" s="239" t="s">
        <v>453</v>
      </c>
      <c r="B465" s="234" t="s">
        <v>25</v>
      </c>
      <c r="C465" s="234" t="s">
        <v>15</v>
      </c>
      <c r="D465" s="234" t="s">
        <v>51</v>
      </c>
      <c r="E465" s="242" t="s">
        <v>452</v>
      </c>
      <c r="F465" s="240" t="s">
        <v>10</v>
      </c>
      <c r="G465" s="298">
        <f>G466</f>
        <v>0</v>
      </c>
      <c r="H465" s="120"/>
    </row>
    <row r="466" spans="1:8" ht="22.5" hidden="1">
      <c r="A466" s="239" t="s">
        <v>386</v>
      </c>
      <c r="B466" s="243" t="s">
        <v>25</v>
      </c>
      <c r="C466" s="234" t="s">
        <v>15</v>
      </c>
      <c r="D466" s="234" t="s">
        <v>51</v>
      </c>
      <c r="E466" s="242" t="s">
        <v>452</v>
      </c>
      <c r="F466" s="240" t="s">
        <v>113</v>
      </c>
      <c r="G466" s="298">
        <f>G467</f>
        <v>0</v>
      </c>
      <c r="H466" s="120"/>
    </row>
    <row r="467" spans="1:8" ht="22.5" hidden="1">
      <c r="A467" s="238" t="s">
        <v>525</v>
      </c>
      <c r="B467" s="234" t="s">
        <v>25</v>
      </c>
      <c r="C467" s="234" t="s">
        <v>15</v>
      </c>
      <c r="D467" s="234" t="s">
        <v>51</v>
      </c>
      <c r="E467" s="242" t="s">
        <v>452</v>
      </c>
      <c r="F467" s="240" t="s">
        <v>115</v>
      </c>
      <c r="G467" s="298">
        <f>G468</f>
        <v>0</v>
      </c>
      <c r="H467" s="120"/>
    </row>
    <row r="468" spans="1:8" ht="22.5" hidden="1">
      <c r="A468" s="238" t="s">
        <v>526</v>
      </c>
      <c r="B468" s="243" t="s">
        <v>25</v>
      </c>
      <c r="C468" s="234" t="s">
        <v>15</v>
      </c>
      <c r="D468" s="234" t="s">
        <v>51</v>
      </c>
      <c r="E468" s="242" t="s">
        <v>452</v>
      </c>
      <c r="F468" s="240" t="s">
        <v>117</v>
      </c>
      <c r="G468" s="298">
        <v>0</v>
      </c>
      <c r="H468" s="120"/>
    </row>
    <row r="469" spans="1:8" ht="22.5">
      <c r="A469" s="239" t="s">
        <v>498</v>
      </c>
      <c r="B469" s="243" t="s">
        <v>25</v>
      </c>
      <c r="C469" s="242" t="s">
        <v>15</v>
      </c>
      <c r="D469" s="301" t="s">
        <v>51</v>
      </c>
      <c r="E469" s="242" t="s">
        <v>499</v>
      </c>
      <c r="F469" s="240"/>
      <c r="G469" s="298">
        <f>G470+G474</f>
        <v>280.1</v>
      </c>
      <c r="H469" s="113"/>
    </row>
    <row r="470" spans="1:8" s="54" customFormat="1" ht="22.5">
      <c r="A470" s="245" t="s">
        <v>163</v>
      </c>
      <c r="B470" s="243" t="s">
        <v>25</v>
      </c>
      <c r="C470" s="242" t="s">
        <v>15</v>
      </c>
      <c r="D470" s="301" t="s">
        <v>51</v>
      </c>
      <c r="E470" s="242" t="s">
        <v>495</v>
      </c>
      <c r="F470" s="263"/>
      <c r="G470" s="249">
        <f>G471</f>
        <v>230.1</v>
      </c>
      <c r="H470" s="113"/>
    </row>
    <row r="471" spans="1:8" s="54" customFormat="1" ht="22.5">
      <c r="A471" s="239" t="s">
        <v>386</v>
      </c>
      <c r="B471" s="243" t="s">
        <v>25</v>
      </c>
      <c r="C471" s="242" t="s">
        <v>15</v>
      </c>
      <c r="D471" s="301" t="s">
        <v>51</v>
      </c>
      <c r="E471" s="242" t="s">
        <v>495</v>
      </c>
      <c r="F471" s="302" t="s">
        <v>113</v>
      </c>
      <c r="G471" s="249">
        <f>G472</f>
        <v>230.1</v>
      </c>
      <c r="H471" s="113"/>
    </row>
    <row r="472" spans="1:8" s="54" customFormat="1" ht="22.5">
      <c r="A472" s="238" t="s">
        <v>525</v>
      </c>
      <c r="B472" s="243" t="s">
        <v>25</v>
      </c>
      <c r="C472" s="242" t="s">
        <v>15</v>
      </c>
      <c r="D472" s="301" t="s">
        <v>51</v>
      </c>
      <c r="E472" s="242" t="s">
        <v>495</v>
      </c>
      <c r="F472" s="302" t="s">
        <v>115</v>
      </c>
      <c r="G472" s="249">
        <f>G473</f>
        <v>230.1</v>
      </c>
      <c r="H472" s="113"/>
    </row>
    <row r="473" spans="1:8" s="54" customFormat="1" ht="22.5">
      <c r="A473" s="238" t="s">
        <v>526</v>
      </c>
      <c r="B473" s="243" t="s">
        <v>25</v>
      </c>
      <c r="C473" s="242" t="s">
        <v>15</v>
      </c>
      <c r="D473" s="301" t="s">
        <v>51</v>
      </c>
      <c r="E473" s="242" t="s">
        <v>495</v>
      </c>
      <c r="F473" s="302" t="s">
        <v>117</v>
      </c>
      <c r="G473" s="249">
        <f>230.1</f>
        <v>230.1</v>
      </c>
      <c r="H473" s="120"/>
    </row>
    <row r="474" spans="1:8" ht="12.75">
      <c r="A474" s="303" t="s">
        <v>496</v>
      </c>
      <c r="B474" s="234" t="s">
        <v>25</v>
      </c>
      <c r="C474" s="234" t="s">
        <v>15</v>
      </c>
      <c r="D474" s="234" t="s">
        <v>51</v>
      </c>
      <c r="E474" s="242" t="s">
        <v>497</v>
      </c>
      <c r="F474" s="240" t="s">
        <v>10</v>
      </c>
      <c r="G474" s="298">
        <f>G475</f>
        <v>50</v>
      </c>
      <c r="H474" s="120"/>
    </row>
    <row r="475" spans="1:8" ht="22.5">
      <c r="A475" s="239" t="s">
        <v>386</v>
      </c>
      <c r="B475" s="243" t="s">
        <v>25</v>
      </c>
      <c r="C475" s="234" t="s">
        <v>15</v>
      </c>
      <c r="D475" s="234" t="s">
        <v>51</v>
      </c>
      <c r="E475" s="242" t="s">
        <v>497</v>
      </c>
      <c r="F475" s="240" t="s">
        <v>113</v>
      </c>
      <c r="G475" s="298">
        <f>G476</f>
        <v>50</v>
      </c>
      <c r="H475" s="120"/>
    </row>
    <row r="476" spans="1:8" ht="23.25" customHeight="1">
      <c r="A476" s="238" t="s">
        <v>525</v>
      </c>
      <c r="B476" s="234" t="s">
        <v>25</v>
      </c>
      <c r="C476" s="234" t="s">
        <v>15</v>
      </c>
      <c r="D476" s="234" t="s">
        <v>51</v>
      </c>
      <c r="E476" s="242" t="s">
        <v>497</v>
      </c>
      <c r="F476" s="240" t="s">
        <v>115</v>
      </c>
      <c r="G476" s="298">
        <f>G477</f>
        <v>50</v>
      </c>
      <c r="H476" s="120"/>
    </row>
    <row r="477" spans="1:8" ht="22.5">
      <c r="A477" s="238" t="s">
        <v>526</v>
      </c>
      <c r="B477" s="243" t="s">
        <v>25</v>
      </c>
      <c r="C477" s="234" t="s">
        <v>15</v>
      </c>
      <c r="D477" s="234" t="s">
        <v>51</v>
      </c>
      <c r="E477" s="242" t="s">
        <v>497</v>
      </c>
      <c r="F477" s="240" t="s">
        <v>117</v>
      </c>
      <c r="G477" s="298">
        <v>50</v>
      </c>
      <c r="H477" s="112"/>
    </row>
    <row r="478" spans="1:8" ht="33.75">
      <c r="A478" s="239" t="s">
        <v>507</v>
      </c>
      <c r="B478" s="234" t="s">
        <v>25</v>
      </c>
      <c r="C478" s="234" t="s">
        <v>15</v>
      </c>
      <c r="D478" s="234" t="s">
        <v>51</v>
      </c>
      <c r="E478" s="242" t="s">
        <v>473</v>
      </c>
      <c r="F478" s="240" t="s">
        <v>10</v>
      </c>
      <c r="G478" s="236">
        <f>G479</f>
        <v>200</v>
      </c>
      <c r="H478" s="112"/>
    </row>
    <row r="479" spans="1:8" ht="22.5">
      <c r="A479" s="300" t="s">
        <v>504</v>
      </c>
      <c r="B479" s="243" t="s">
        <v>25</v>
      </c>
      <c r="C479" s="234" t="s">
        <v>15</v>
      </c>
      <c r="D479" s="234" t="s">
        <v>51</v>
      </c>
      <c r="E479" s="242" t="s">
        <v>503</v>
      </c>
      <c r="F479" s="240"/>
      <c r="G479" s="236">
        <f>G480</f>
        <v>200</v>
      </c>
      <c r="H479" s="112"/>
    </row>
    <row r="480" spans="1:8" ht="22.5">
      <c r="A480" s="239" t="s">
        <v>386</v>
      </c>
      <c r="B480" s="243" t="s">
        <v>25</v>
      </c>
      <c r="C480" s="234" t="s">
        <v>15</v>
      </c>
      <c r="D480" s="234" t="s">
        <v>51</v>
      </c>
      <c r="E480" s="242" t="s">
        <v>503</v>
      </c>
      <c r="F480" s="240" t="s">
        <v>113</v>
      </c>
      <c r="G480" s="236">
        <f>G481</f>
        <v>200</v>
      </c>
      <c r="H480" s="112"/>
    </row>
    <row r="481" spans="1:8" ht="22.5">
      <c r="A481" s="238" t="s">
        <v>525</v>
      </c>
      <c r="B481" s="234" t="s">
        <v>25</v>
      </c>
      <c r="C481" s="234" t="s">
        <v>15</v>
      </c>
      <c r="D481" s="234" t="s">
        <v>51</v>
      </c>
      <c r="E481" s="242" t="s">
        <v>503</v>
      </c>
      <c r="F481" s="240" t="s">
        <v>115</v>
      </c>
      <c r="G481" s="236">
        <f>G482</f>
        <v>200</v>
      </c>
      <c r="H481" s="112"/>
    </row>
    <row r="482" spans="1:8" ht="22.5">
      <c r="A482" s="238" t="s">
        <v>526</v>
      </c>
      <c r="B482" s="243" t="s">
        <v>25</v>
      </c>
      <c r="C482" s="234" t="s">
        <v>15</v>
      </c>
      <c r="D482" s="234" t="s">
        <v>51</v>
      </c>
      <c r="E482" s="242" t="s">
        <v>503</v>
      </c>
      <c r="F482" s="240" t="s">
        <v>117</v>
      </c>
      <c r="G482" s="236">
        <v>200</v>
      </c>
      <c r="H482" s="123"/>
    </row>
    <row r="483" spans="1:8" s="7" customFormat="1" ht="12.75">
      <c r="A483" s="174" t="s">
        <v>174</v>
      </c>
      <c r="B483" s="67" t="s">
        <v>25</v>
      </c>
      <c r="C483" s="11" t="s">
        <v>79</v>
      </c>
      <c r="D483" s="14"/>
      <c r="E483" s="15"/>
      <c r="F483" s="15"/>
      <c r="G483" s="71">
        <f>G484</f>
        <v>600</v>
      </c>
      <c r="H483" s="123"/>
    </row>
    <row r="484" spans="1:8" s="7" customFormat="1" ht="12.75">
      <c r="A484" s="174" t="s">
        <v>175</v>
      </c>
      <c r="B484" s="67" t="s">
        <v>25</v>
      </c>
      <c r="C484" s="11" t="s">
        <v>79</v>
      </c>
      <c r="D484" s="11" t="s">
        <v>14</v>
      </c>
      <c r="E484" s="92"/>
      <c r="F484" s="15"/>
      <c r="G484" s="71">
        <f>G485</f>
        <v>600</v>
      </c>
      <c r="H484" s="123"/>
    </row>
    <row r="485" spans="1:8" s="7" customFormat="1" ht="32.25">
      <c r="A485" s="294" t="s">
        <v>500</v>
      </c>
      <c r="B485" s="243" t="s">
        <v>25</v>
      </c>
      <c r="C485" s="234" t="s">
        <v>79</v>
      </c>
      <c r="D485" s="234" t="s">
        <v>14</v>
      </c>
      <c r="E485" s="297" t="s">
        <v>513</v>
      </c>
      <c r="F485" s="240"/>
      <c r="G485" s="295">
        <f>G486+G490+G494+G498</f>
        <v>600</v>
      </c>
      <c r="H485" s="123"/>
    </row>
    <row r="486" spans="1:8" s="7" customFormat="1" ht="22.5">
      <c r="A486" s="245" t="s">
        <v>514</v>
      </c>
      <c r="B486" s="243" t="s">
        <v>25</v>
      </c>
      <c r="C486" s="234" t="s">
        <v>79</v>
      </c>
      <c r="D486" s="234" t="s">
        <v>14</v>
      </c>
      <c r="E486" s="242" t="s">
        <v>515</v>
      </c>
      <c r="F486" s="240"/>
      <c r="G486" s="296">
        <f>G487</f>
        <v>300</v>
      </c>
      <c r="H486" s="122"/>
    </row>
    <row r="487" spans="1:8" s="7" customFormat="1" ht="22.5">
      <c r="A487" s="239" t="s">
        <v>386</v>
      </c>
      <c r="B487" s="243" t="s">
        <v>25</v>
      </c>
      <c r="C487" s="234" t="s">
        <v>79</v>
      </c>
      <c r="D487" s="234" t="s">
        <v>14</v>
      </c>
      <c r="E487" s="242" t="s">
        <v>515</v>
      </c>
      <c r="F487" s="240" t="s">
        <v>113</v>
      </c>
      <c r="G487" s="296">
        <f>G488</f>
        <v>300</v>
      </c>
      <c r="H487" s="122"/>
    </row>
    <row r="488" spans="1:8" s="7" customFormat="1" ht="22.5">
      <c r="A488" s="238" t="s">
        <v>525</v>
      </c>
      <c r="B488" s="243" t="s">
        <v>25</v>
      </c>
      <c r="C488" s="234" t="s">
        <v>79</v>
      </c>
      <c r="D488" s="234" t="s">
        <v>14</v>
      </c>
      <c r="E488" s="242" t="s">
        <v>515</v>
      </c>
      <c r="F488" s="240" t="s">
        <v>115</v>
      </c>
      <c r="G488" s="296">
        <f>G489</f>
        <v>300</v>
      </c>
      <c r="H488" s="122"/>
    </row>
    <row r="489" spans="1:8" s="7" customFormat="1" ht="22.5">
      <c r="A489" s="238" t="s">
        <v>526</v>
      </c>
      <c r="B489" s="243" t="s">
        <v>25</v>
      </c>
      <c r="C489" s="234" t="s">
        <v>79</v>
      </c>
      <c r="D489" s="234" t="s">
        <v>14</v>
      </c>
      <c r="E489" s="242" t="s">
        <v>515</v>
      </c>
      <c r="F489" s="240" t="s">
        <v>117</v>
      </c>
      <c r="G489" s="293">
        <v>300</v>
      </c>
      <c r="H489" s="122"/>
    </row>
    <row r="490" spans="1:8" s="7" customFormat="1" ht="12.75">
      <c r="A490" s="233" t="s">
        <v>516</v>
      </c>
      <c r="B490" s="243" t="s">
        <v>25</v>
      </c>
      <c r="C490" s="234" t="s">
        <v>79</v>
      </c>
      <c r="D490" s="234" t="s">
        <v>14</v>
      </c>
      <c r="E490" s="242" t="s">
        <v>517</v>
      </c>
      <c r="F490" s="240"/>
      <c r="G490" s="293">
        <f>G491</f>
        <v>50</v>
      </c>
      <c r="H490" s="122"/>
    </row>
    <row r="491" spans="1:8" s="7" customFormat="1" ht="22.5">
      <c r="A491" s="239" t="s">
        <v>386</v>
      </c>
      <c r="B491" s="243" t="s">
        <v>25</v>
      </c>
      <c r="C491" s="234" t="s">
        <v>79</v>
      </c>
      <c r="D491" s="234" t="s">
        <v>14</v>
      </c>
      <c r="E491" s="242" t="s">
        <v>517</v>
      </c>
      <c r="F491" s="240" t="s">
        <v>113</v>
      </c>
      <c r="G491" s="293">
        <f>G492</f>
        <v>50</v>
      </c>
      <c r="H491" s="122"/>
    </row>
    <row r="492" spans="1:8" s="7" customFormat="1" ht="22.5">
      <c r="A492" s="238" t="s">
        <v>525</v>
      </c>
      <c r="B492" s="243" t="s">
        <v>25</v>
      </c>
      <c r="C492" s="234" t="s">
        <v>79</v>
      </c>
      <c r="D492" s="234" t="s">
        <v>14</v>
      </c>
      <c r="E492" s="242" t="s">
        <v>517</v>
      </c>
      <c r="F492" s="240" t="s">
        <v>115</v>
      </c>
      <c r="G492" s="293">
        <f>G493</f>
        <v>50</v>
      </c>
      <c r="H492" s="122"/>
    </row>
    <row r="493" spans="1:8" s="7" customFormat="1" ht="22.5">
      <c r="A493" s="238" t="s">
        <v>526</v>
      </c>
      <c r="B493" s="243" t="s">
        <v>25</v>
      </c>
      <c r="C493" s="234" t="s">
        <v>79</v>
      </c>
      <c r="D493" s="234" t="s">
        <v>14</v>
      </c>
      <c r="E493" s="242" t="s">
        <v>517</v>
      </c>
      <c r="F493" s="240" t="s">
        <v>117</v>
      </c>
      <c r="G493" s="293">
        <v>50</v>
      </c>
      <c r="H493" s="122"/>
    </row>
    <row r="494" spans="1:8" s="7" customFormat="1" ht="12.75">
      <c r="A494" s="233" t="s">
        <v>518</v>
      </c>
      <c r="B494" s="243" t="s">
        <v>25</v>
      </c>
      <c r="C494" s="234" t="s">
        <v>79</v>
      </c>
      <c r="D494" s="234" t="s">
        <v>14</v>
      </c>
      <c r="E494" s="242" t="s">
        <v>519</v>
      </c>
      <c r="F494" s="240"/>
      <c r="G494" s="293">
        <f>G495</f>
        <v>200</v>
      </c>
      <c r="H494" s="122"/>
    </row>
    <row r="495" spans="1:8" s="7" customFormat="1" ht="22.5">
      <c r="A495" s="239" t="s">
        <v>386</v>
      </c>
      <c r="B495" s="243" t="s">
        <v>25</v>
      </c>
      <c r="C495" s="234" t="s">
        <v>79</v>
      </c>
      <c r="D495" s="234" t="s">
        <v>14</v>
      </c>
      <c r="E495" s="242" t="s">
        <v>519</v>
      </c>
      <c r="F495" s="240" t="s">
        <v>113</v>
      </c>
      <c r="G495" s="293">
        <f>G496</f>
        <v>200</v>
      </c>
      <c r="H495" s="122"/>
    </row>
    <row r="496" spans="1:8" s="7" customFormat="1" ht="22.5">
      <c r="A496" s="238" t="s">
        <v>525</v>
      </c>
      <c r="B496" s="243" t="s">
        <v>25</v>
      </c>
      <c r="C496" s="234" t="s">
        <v>79</v>
      </c>
      <c r="D496" s="234" t="s">
        <v>14</v>
      </c>
      <c r="E496" s="242" t="s">
        <v>519</v>
      </c>
      <c r="F496" s="240" t="s">
        <v>115</v>
      </c>
      <c r="G496" s="293">
        <f>G497</f>
        <v>200</v>
      </c>
      <c r="H496" s="122"/>
    </row>
    <row r="497" spans="1:8" s="7" customFormat="1" ht="22.5">
      <c r="A497" s="238" t="s">
        <v>526</v>
      </c>
      <c r="B497" s="243" t="s">
        <v>25</v>
      </c>
      <c r="C497" s="234" t="s">
        <v>79</v>
      </c>
      <c r="D497" s="234" t="s">
        <v>14</v>
      </c>
      <c r="E497" s="242" t="s">
        <v>519</v>
      </c>
      <c r="F497" s="240" t="s">
        <v>117</v>
      </c>
      <c r="G497" s="293">
        <v>200</v>
      </c>
      <c r="H497" s="122"/>
    </row>
    <row r="498" spans="1:8" s="7" customFormat="1" ht="22.5">
      <c r="A498" s="233" t="s">
        <v>521</v>
      </c>
      <c r="B498" s="243" t="s">
        <v>25</v>
      </c>
      <c r="C498" s="234" t="s">
        <v>79</v>
      </c>
      <c r="D498" s="234" t="s">
        <v>14</v>
      </c>
      <c r="E498" s="242" t="s">
        <v>520</v>
      </c>
      <c r="F498" s="240"/>
      <c r="G498" s="293">
        <f>G499</f>
        <v>50</v>
      </c>
      <c r="H498" s="122"/>
    </row>
    <row r="499" spans="1:8" s="7" customFormat="1" ht="22.5">
      <c r="A499" s="239" t="s">
        <v>386</v>
      </c>
      <c r="B499" s="243" t="s">
        <v>25</v>
      </c>
      <c r="C499" s="234" t="s">
        <v>79</v>
      </c>
      <c r="D499" s="234" t="s">
        <v>14</v>
      </c>
      <c r="E499" s="242" t="s">
        <v>520</v>
      </c>
      <c r="F499" s="240" t="s">
        <v>113</v>
      </c>
      <c r="G499" s="293">
        <f>G500</f>
        <v>50</v>
      </c>
      <c r="H499" s="122"/>
    </row>
    <row r="500" spans="1:8" s="7" customFormat="1" ht="22.5">
      <c r="A500" s="238" t="s">
        <v>525</v>
      </c>
      <c r="B500" s="243" t="s">
        <v>25</v>
      </c>
      <c r="C500" s="234" t="s">
        <v>79</v>
      </c>
      <c r="D500" s="234" t="s">
        <v>14</v>
      </c>
      <c r="E500" s="242" t="s">
        <v>520</v>
      </c>
      <c r="F500" s="240" t="s">
        <v>115</v>
      </c>
      <c r="G500" s="293">
        <f>G501</f>
        <v>50</v>
      </c>
      <c r="H500" s="122"/>
    </row>
    <row r="501" spans="1:8" s="7" customFormat="1" ht="22.5">
      <c r="A501" s="238" t="s">
        <v>526</v>
      </c>
      <c r="B501" s="243" t="s">
        <v>25</v>
      </c>
      <c r="C501" s="234" t="s">
        <v>79</v>
      </c>
      <c r="D501" s="234" t="s">
        <v>14</v>
      </c>
      <c r="E501" s="242" t="s">
        <v>520</v>
      </c>
      <c r="F501" s="240" t="s">
        <v>117</v>
      </c>
      <c r="G501" s="293">
        <v>50</v>
      </c>
      <c r="H501" s="111"/>
    </row>
    <row r="502" spans="1:9" ht="12.75">
      <c r="A502" s="61" t="s">
        <v>143</v>
      </c>
      <c r="B502" s="66" t="s">
        <v>25</v>
      </c>
      <c r="C502" s="11" t="s">
        <v>78</v>
      </c>
      <c r="D502" s="14"/>
      <c r="E502" s="15"/>
      <c r="F502" s="15"/>
      <c r="G502" s="13">
        <f>G503+G519+G556+G569</f>
        <v>279771.99999999994</v>
      </c>
      <c r="H502" s="112">
        <v>279771.5</v>
      </c>
      <c r="I502" s="69">
        <f>G502-H502</f>
        <v>0.49999999994179234</v>
      </c>
    </row>
    <row r="503" spans="1:8" ht="12.75">
      <c r="A503" s="61" t="s">
        <v>28</v>
      </c>
      <c r="B503" s="67" t="s">
        <v>25</v>
      </c>
      <c r="C503" s="12" t="s">
        <v>78</v>
      </c>
      <c r="D503" s="11" t="s">
        <v>12</v>
      </c>
      <c r="E503" s="12" t="s">
        <v>9</v>
      </c>
      <c r="F503" s="15"/>
      <c r="G503" s="16">
        <f>G504+G514</f>
        <v>62078.8</v>
      </c>
      <c r="H503" s="112"/>
    </row>
    <row r="504" spans="1:8" ht="21">
      <c r="A504" s="251" t="s">
        <v>392</v>
      </c>
      <c r="B504" s="243" t="s">
        <v>25</v>
      </c>
      <c r="C504" s="240" t="s">
        <v>78</v>
      </c>
      <c r="D504" s="234" t="s">
        <v>12</v>
      </c>
      <c r="E504" s="240" t="s">
        <v>230</v>
      </c>
      <c r="F504" s="240"/>
      <c r="G504" s="236">
        <f>G505</f>
        <v>61837.8</v>
      </c>
      <c r="H504" s="114"/>
    </row>
    <row r="505" spans="1:8" s="82" customFormat="1" ht="12.75">
      <c r="A505" s="233" t="s">
        <v>204</v>
      </c>
      <c r="B505" s="243" t="s">
        <v>25</v>
      </c>
      <c r="C505" s="240" t="s">
        <v>78</v>
      </c>
      <c r="D505" s="234" t="s">
        <v>12</v>
      </c>
      <c r="E505" s="235" t="s">
        <v>231</v>
      </c>
      <c r="F505" s="235" t="s">
        <v>10</v>
      </c>
      <c r="G505" s="289">
        <f>G510+G506</f>
        <v>61837.8</v>
      </c>
      <c r="H505" s="114"/>
    </row>
    <row r="506" spans="1:8" s="82" customFormat="1" ht="12.75">
      <c r="A506" s="233" t="s">
        <v>216</v>
      </c>
      <c r="B506" s="243" t="s">
        <v>25</v>
      </c>
      <c r="C506" s="240" t="s">
        <v>78</v>
      </c>
      <c r="D506" s="234" t="s">
        <v>12</v>
      </c>
      <c r="E506" s="291" t="s">
        <v>233</v>
      </c>
      <c r="F506" s="235" t="s">
        <v>10</v>
      </c>
      <c r="G506" s="289">
        <f>G507</f>
        <v>26072.7</v>
      </c>
      <c r="H506" s="112"/>
    </row>
    <row r="507" spans="1:8" ht="22.5">
      <c r="A507" s="239" t="s">
        <v>99</v>
      </c>
      <c r="B507" s="243" t="s">
        <v>25</v>
      </c>
      <c r="C507" s="240" t="s">
        <v>78</v>
      </c>
      <c r="D507" s="234" t="s">
        <v>12</v>
      </c>
      <c r="E507" s="291" t="s">
        <v>233</v>
      </c>
      <c r="F507" s="240" t="s">
        <v>100</v>
      </c>
      <c r="G507" s="236">
        <f>G508</f>
        <v>26072.7</v>
      </c>
      <c r="H507" s="112"/>
    </row>
    <row r="508" spans="1:8" ht="12.75">
      <c r="A508" s="239" t="s">
        <v>101</v>
      </c>
      <c r="B508" s="243" t="s">
        <v>25</v>
      </c>
      <c r="C508" s="240" t="s">
        <v>78</v>
      </c>
      <c r="D508" s="234" t="s">
        <v>12</v>
      </c>
      <c r="E508" s="291" t="s">
        <v>233</v>
      </c>
      <c r="F508" s="240" t="s">
        <v>102</v>
      </c>
      <c r="G508" s="236">
        <f>G509</f>
        <v>26072.7</v>
      </c>
      <c r="H508" s="112"/>
    </row>
    <row r="509" spans="1:8" ht="33.75">
      <c r="A509" s="239" t="s">
        <v>103</v>
      </c>
      <c r="B509" s="243" t="s">
        <v>25</v>
      </c>
      <c r="C509" s="240" t="s">
        <v>78</v>
      </c>
      <c r="D509" s="234" t="s">
        <v>12</v>
      </c>
      <c r="E509" s="291" t="s">
        <v>233</v>
      </c>
      <c r="F509" s="240" t="s">
        <v>104</v>
      </c>
      <c r="G509" s="236">
        <v>26072.7</v>
      </c>
      <c r="H509" s="114"/>
    </row>
    <row r="510" spans="1:8" s="82" customFormat="1" ht="22.5">
      <c r="A510" s="233" t="s">
        <v>215</v>
      </c>
      <c r="B510" s="243" t="s">
        <v>25</v>
      </c>
      <c r="C510" s="240" t="s">
        <v>78</v>
      </c>
      <c r="D510" s="234" t="s">
        <v>12</v>
      </c>
      <c r="E510" s="240" t="s">
        <v>232</v>
      </c>
      <c r="F510" s="235" t="s">
        <v>10</v>
      </c>
      <c r="G510" s="289">
        <f>G511</f>
        <v>35765.1</v>
      </c>
      <c r="H510" s="112"/>
    </row>
    <row r="511" spans="1:8" ht="22.5">
      <c r="A511" s="239" t="s">
        <v>99</v>
      </c>
      <c r="B511" s="234" t="s">
        <v>25</v>
      </c>
      <c r="C511" s="240" t="s">
        <v>78</v>
      </c>
      <c r="D511" s="234" t="s">
        <v>12</v>
      </c>
      <c r="E511" s="240" t="s">
        <v>232</v>
      </c>
      <c r="F511" s="240" t="s">
        <v>100</v>
      </c>
      <c r="G511" s="236">
        <f>G512</f>
        <v>35765.1</v>
      </c>
      <c r="H511" s="112"/>
    </row>
    <row r="512" spans="1:8" ht="12.75">
      <c r="A512" s="239" t="s">
        <v>101</v>
      </c>
      <c r="B512" s="234" t="s">
        <v>25</v>
      </c>
      <c r="C512" s="240" t="s">
        <v>78</v>
      </c>
      <c r="D512" s="234" t="s">
        <v>12</v>
      </c>
      <c r="E512" s="240" t="s">
        <v>232</v>
      </c>
      <c r="F512" s="240" t="s">
        <v>102</v>
      </c>
      <c r="G512" s="236">
        <f>G513</f>
        <v>35765.1</v>
      </c>
      <c r="H512" s="112"/>
    </row>
    <row r="513" spans="1:8" ht="12.75">
      <c r="A513" s="239" t="s">
        <v>101</v>
      </c>
      <c r="B513" s="234" t="s">
        <v>25</v>
      </c>
      <c r="C513" s="240" t="s">
        <v>78</v>
      </c>
      <c r="D513" s="234" t="s">
        <v>12</v>
      </c>
      <c r="E513" s="240" t="s">
        <v>232</v>
      </c>
      <c r="F513" s="240" t="s">
        <v>104</v>
      </c>
      <c r="G513" s="236">
        <v>35765.1</v>
      </c>
      <c r="H513" s="111">
        <f>G513+G178</f>
        <v>42806</v>
      </c>
    </row>
    <row r="514" spans="1:8" ht="33.75">
      <c r="A514" s="239" t="s">
        <v>390</v>
      </c>
      <c r="B514" s="234" t="s">
        <v>26</v>
      </c>
      <c r="C514" s="240" t="s">
        <v>78</v>
      </c>
      <c r="D514" s="234" t="s">
        <v>12</v>
      </c>
      <c r="E514" s="240" t="s">
        <v>388</v>
      </c>
      <c r="F514" s="240"/>
      <c r="G514" s="236">
        <f>G515</f>
        <v>241</v>
      </c>
      <c r="H514" s="111"/>
    </row>
    <row r="515" spans="1:8" ht="33.75">
      <c r="A515" s="288" t="s">
        <v>380</v>
      </c>
      <c r="B515" s="234" t="s">
        <v>26</v>
      </c>
      <c r="C515" s="240" t="s">
        <v>78</v>
      </c>
      <c r="D515" s="234" t="s">
        <v>12</v>
      </c>
      <c r="E515" s="240" t="s">
        <v>389</v>
      </c>
      <c r="F515" s="240"/>
      <c r="G515" s="236">
        <f>G516</f>
        <v>241</v>
      </c>
      <c r="H515" s="111"/>
    </row>
    <row r="516" spans="1:8" ht="22.5">
      <c r="A516" s="238" t="s">
        <v>530</v>
      </c>
      <c r="B516" s="234" t="s">
        <v>26</v>
      </c>
      <c r="C516" s="240" t="s">
        <v>78</v>
      </c>
      <c r="D516" s="234" t="s">
        <v>12</v>
      </c>
      <c r="E516" s="240" t="s">
        <v>389</v>
      </c>
      <c r="F516" s="240">
        <v>600</v>
      </c>
      <c r="G516" s="236">
        <f>G518</f>
        <v>241</v>
      </c>
      <c r="H516" s="111"/>
    </row>
    <row r="517" spans="1:8" ht="12.75">
      <c r="A517" s="239" t="s">
        <v>101</v>
      </c>
      <c r="B517" s="234" t="s">
        <v>26</v>
      </c>
      <c r="C517" s="240" t="s">
        <v>78</v>
      </c>
      <c r="D517" s="234" t="s">
        <v>12</v>
      </c>
      <c r="E517" s="240" t="s">
        <v>389</v>
      </c>
      <c r="F517" s="240">
        <v>610</v>
      </c>
      <c r="G517" s="236">
        <f>G518</f>
        <v>241</v>
      </c>
      <c r="H517" s="111"/>
    </row>
    <row r="518" spans="1:8" ht="12.75">
      <c r="A518" s="239" t="s">
        <v>101</v>
      </c>
      <c r="B518" s="234" t="s">
        <v>26</v>
      </c>
      <c r="C518" s="240" t="s">
        <v>78</v>
      </c>
      <c r="D518" s="234" t="s">
        <v>12</v>
      </c>
      <c r="E518" s="240" t="s">
        <v>389</v>
      </c>
      <c r="F518" s="240">
        <v>611</v>
      </c>
      <c r="G518" s="236">
        <v>241</v>
      </c>
      <c r="H518" s="111"/>
    </row>
    <row r="519" spans="1:9" ht="12.75">
      <c r="A519" s="61" t="s">
        <v>35</v>
      </c>
      <c r="B519" s="67" t="s">
        <v>25</v>
      </c>
      <c r="C519" s="12" t="s">
        <v>78</v>
      </c>
      <c r="D519" s="11" t="s">
        <v>76</v>
      </c>
      <c r="E519" s="12" t="s">
        <v>9</v>
      </c>
      <c r="F519" s="12" t="s">
        <v>10</v>
      </c>
      <c r="G519" s="13">
        <f>G520</f>
        <v>209638.5</v>
      </c>
      <c r="H519" s="124"/>
      <c r="I519" s="69"/>
    </row>
    <row r="520" spans="1:8" s="83" customFormat="1" ht="13.5" customHeight="1">
      <c r="A520" s="46" t="s">
        <v>35</v>
      </c>
      <c r="B520" s="67" t="s">
        <v>25</v>
      </c>
      <c r="C520" s="24" t="s">
        <v>78</v>
      </c>
      <c r="D520" s="24" t="s">
        <v>76</v>
      </c>
      <c r="E520" s="24" t="s">
        <v>9</v>
      </c>
      <c r="F520" s="17" t="s">
        <v>10</v>
      </c>
      <c r="G520" s="85">
        <f>G521+G534+G546+G539</f>
        <v>209638.5</v>
      </c>
      <c r="H520" s="114"/>
    </row>
    <row r="521" spans="1:8" s="83" customFormat="1" ht="12.75" customHeight="1">
      <c r="A521" s="233" t="s">
        <v>205</v>
      </c>
      <c r="B521" s="243" t="s">
        <v>25</v>
      </c>
      <c r="C521" s="240" t="s">
        <v>78</v>
      </c>
      <c r="D521" s="240" t="s">
        <v>76</v>
      </c>
      <c r="E521" s="240" t="s">
        <v>234</v>
      </c>
      <c r="F521" s="235" t="s">
        <v>10</v>
      </c>
      <c r="G521" s="289">
        <f>G522+G528</f>
        <v>176226</v>
      </c>
      <c r="H521" s="114"/>
    </row>
    <row r="522" spans="1:8" s="83" customFormat="1" ht="15" customHeight="1">
      <c r="A522" s="233" t="s">
        <v>216</v>
      </c>
      <c r="B522" s="243" t="s">
        <v>25</v>
      </c>
      <c r="C522" s="240" t="s">
        <v>78</v>
      </c>
      <c r="D522" s="234" t="s">
        <v>76</v>
      </c>
      <c r="E522" s="291" t="s">
        <v>235</v>
      </c>
      <c r="F522" s="235" t="s">
        <v>10</v>
      </c>
      <c r="G522" s="289">
        <f>G523</f>
        <v>14435.1</v>
      </c>
      <c r="H522" s="112"/>
    </row>
    <row r="523" spans="1:8" ht="22.5">
      <c r="A523" s="238" t="s">
        <v>530</v>
      </c>
      <c r="B523" s="243" t="s">
        <v>25</v>
      </c>
      <c r="C523" s="240" t="s">
        <v>78</v>
      </c>
      <c r="D523" s="240" t="s">
        <v>76</v>
      </c>
      <c r="E523" s="291" t="s">
        <v>235</v>
      </c>
      <c r="F523" s="240" t="s">
        <v>100</v>
      </c>
      <c r="G523" s="236">
        <f>G524+G526</f>
        <v>14435.1</v>
      </c>
      <c r="H523" s="112"/>
    </row>
    <row r="524" spans="1:8" ht="12.75">
      <c r="A524" s="239" t="s">
        <v>101</v>
      </c>
      <c r="B524" s="243" t="s">
        <v>25</v>
      </c>
      <c r="C524" s="240" t="s">
        <v>78</v>
      </c>
      <c r="D524" s="240" t="s">
        <v>76</v>
      </c>
      <c r="E524" s="291" t="s">
        <v>235</v>
      </c>
      <c r="F524" s="240" t="s">
        <v>102</v>
      </c>
      <c r="G524" s="236">
        <f>G525</f>
        <v>12984.7</v>
      </c>
      <c r="H524" s="112"/>
    </row>
    <row r="525" spans="1:8" ht="33.75">
      <c r="A525" s="239" t="s">
        <v>103</v>
      </c>
      <c r="B525" s="243" t="s">
        <v>25</v>
      </c>
      <c r="C525" s="240" t="s">
        <v>78</v>
      </c>
      <c r="D525" s="240" t="s">
        <v>76</v>
      </c>
      <c r="E525" s="291" t="s">
        <v>235</v>
      </c>
      <c r="F525" s="240" t="s">
        <v>104</v>
      </c>
      <c r="G525" s="236">
        <v>12984.7</v>
      </c>
      <c r="H525" s="112"/>
    </row>
    <row r="526" spans="1:8" ht="12.75">
      <c r="A526" s="239" t="s">
        <v>56</v>
      </c>
      <c r="B526" s="243" t="s">
        <v>25</v>
      </c>
      <c r="C526" s="240" t="s">
        <v>78</v>
      </c>
      <c r="D526" s="240" t="s">
        <v>76</v>
      </c>
      <c r="E526" s="291" t="s">
        <v>235</v>
      </c>
      <c r="F526" s="240">
        <v>620</v>
      </c>
      <c r="G526" s="236">
        <f>G527</f>
        <v>1450.4</v>
      </c>
      <c r="H526" s="112"/>
    </row>
    <row r="527" spans="1:8" ht="33.75">
      <c r="A527" s="239" t="s">
        <v>42</v>
      </c>
      <c r="B527" s="243" t="s">
        <v>25</v>
      </c>
      <c r="C527" s="240" t="s">
        <v>78</v>
      </c>
      <c r="D527" s="240" t="s">
        <v>76</v>
      </c>
      <c r="E527" s="291" t="s">
        <v>235</v>
      </c>
      <c r="F527" s="240">
        <v>621</v>
      </c>
      <c r="G527" s="236">
        <v>1450.4</v>
      </c>
      <c r="H527" s="114">
        <f>G527+G525</f>
        <v>14435.1</v>
      </c>
    </row>
    <row r="528" spans="1:8" s="83" customFormat="1" ht="48" customHeight="1">
      <c r="A528" s="288" t="s">
        <v>85</v>
      </c>
      <c r="B528" s="243" t="s">
        <v>25</v>
      </c>
      <c r="C528" s="240" t="s">
        <v>78</v>
      </c>
      <c r="D528" s="234" t="s">
        <v>76</v>
      </c>
      <c r="E528" s="291" t="s">
        <v>254</v>
      </c>
      <c r="F528" s="235" t="s">
        <v>10</v>
      </c>
      <c r="G528" s="289">
        <f>G529</f>
        <v>161790.9</v>
      </c>
      <c r="H528" s="112"/>
    </row>
    <row r="529" spans="1:8" ht="22.5">
      <c r="A529" s="238" t="s">
        <v>530</v>
      </c>
      <c r="B529" s="243" t="s">
        <v>25</v>
      </c>
      <c r="C529" s="240" t="s">
        <v>78</v>
      </c>
      <c r="D529" s="240" t="s">
        <v>76</v>
      </c>
      <c r="E529" s="291" t="s">
        <v>254</v>
      </c>
      <c r="F529" s="240" t="s">
        <v>100</v>
      </c>
      <c r="G529" s="236">
        <f>G530+G532</f>
        <v>161790.9</v>
      </c>
      <c r="H529" s="112"/>
    </row>
    <row r="530" spans="1:8" ht="12.75">
      <c r="A530" s="239" t="s">
        <v>101</v>
      </c>
      <c r="B530" s="243" t="s">
        <v>25</v>
      </c>
      <c r="C530" s="240" t="s">
        <v>78</v>
      </c>
      <c r="D530" s="240" t="s">
        <v>76</v>
      </c>
      <c r="E530" s="291" t="s">
        <v>254</v>
      </c>
      <c r="F530" s="240" t="s">
        <v>102</v>
      </c>
      <c r="G530" s="236">
        <f>G531</f>
        <v>143116.6</v>
      </c>
      <c r="H530" s="112"/>
    </row>
    <row r="531" spans="1:10" ht="33.75">
      <c r="A531" s="239" t="s">
        <v>103</v>
      </c>
      <c r="B531" s="243" t="s">
        <v>25</v>
      </c>
      <c r="C531" s="240" t="s">
        <v>78</v>
      </c>
      <c r="D531" s="240" t="s">
        <v>76</v>
      </c>
      <c r="E531" s="291" t="s">
        <v>254</v>
      </c>
      <c r="F531" s="240" t="s">
        <v>104</v>
      </c>
      <c r="G531" s="236">
        <v>143116.6</v>
      </c>
      <c r="H531" s="112">
        <f>G531+G533+G201</f>
        <v>173378</v>
      </c>
      <c r="J531" s="69"/>
    </row>
    <row r="532" spans="1:8" ht="12.75">
      <c r="A532" s="239" t="s">
        <v>56</v>
      </c>
      <c r="B532" s="243" t="s">
        <v>25</v>
      </c>
      <c r="C532" s="240" t="s">
        <v>78</v>
      </c>
      <c r="D532" s="240" t="s">
        <v>76</v>
      </c>
      <c r="E532" s="291" t="s">
        <v>254</v>
      </c>
      <c r="F532" s="240">
        <v>620</v>
      </c>
      <c r="G532" s="236">
        <f>G533</f>
        <v>18674.3</v>
      </c>
      <c r="H532" s="112"/>
    </row>
    <row r="533" spans="1:8" ht="33.75">
      <c r="A533" s="239" t="s">
        <v>42</v>
      </c>
      <c r="B533" s="243" t="s">
        <v>25</v>
      </c>
      <c r="C533" s="240" t="s">
        <v>78</v>
      </c>
      <c r="D533" s="240" t="s">
        <v>76</v>
      </c>
      <c r="E533" s="291" t="s">
        <v>254</v>
      </c>
      <c r="F533" s="240">
        <v>621</v>
      </c>
      <c r="G533" s="236">
        <v>18674.3</v>
      </c>
      <c r="H533" s="114"/>
    </row>
    <row r="534" spans="1:8" s="83" customFormat="1" ht="25.5" customHeight="1">
      <c r="A534" s="233" t="s">
        <v>217</v>
      </c>
      <c r="B534" s="243" t="s">
        <v>25</v>
      </c>
      <c r="C534" s="240" t="s">
        <v>78</v>
      </c>
      <c r="D534" s="240" t="s">
        <v>76</v>
      </c>
      <c r="E534" s="240" t="s">
        <v>237</v>
      </c>
      <c r="F534" s="235" t="s">
        <v>10</v>
      </c>
      <c r="G534" s="289">
        <f>G535</f>
        <v>31908.6</v>
      </c>
      <c r="H534" s="114"/>
    </row>
    <row r="535" spans="1:8" s="83" customFormat="1" ht="12.75" customHeight="1">
      <c r="A535" s="233" t="s">
        <v>36</v>
      </c>
      <c r="B535" s="243" t="s">
        <v>25</v>
      </c>
      <c r="C535" s="240" t="s">
        <v>78</v>
      </c>
      <c r="D535" s="240" t="s">
        <v>76</v>
      </c>
      <c r="E535" s="240" t="s">
        <v>238</v>
      </c>
      <c r="F535" s="235" t="s">
        <v>10</v>
      </c>
      <c r="G535" s="289">
        <f>G536</f>
        <v>31908.6</v>
      </c>
      <c r="H535" s="112"/>
    </row>
    <row r="536" spans="1:8" ht="22.5">
      <c r="A536" s="238" t="s">
        <v>530</v>
      </c>
      <c r="B536" s="243" t="s">
        <v>25</v>
      </c>
      <c r="C536" s="240" t="s">
        <v>78</v>
      </c>
      <c r="D536" s="240" t="s">
        <v>76</v>
      </c>
      <c r="E536" s="240" t="s">
        <v>238</v>
      </c>
      <c r="F536" s="240">
        <v>600</v>
      </c>
      <c r="G536" s="236">
        <f>G537</f>
        <v>31908.6</v>
      </c>
      <c r="H536" s="112"/>
    </row>
    <row r="537" spans="1:8" ht="12.75">
      <c r="A537" s="239" t="s">
        <v>101</v>
      </c>
      <c r="B537" s="243" t="s">
        <v>25</v>
      </c>
      <c r="C537" s="240" t="s">
        <v>78</v>
      </c>
      <c r="D537" s="240" t="s">
        <v>76</v>
      </c>
      <c r="E537" s="240" t="s">
        <v>238</v>
      </c>
      <c r="F537" s="240">
        <v>610</v>
      </c>
      <c r="G537" s="236">
        <f>G538</f>
        <v>31908.6</v>
      </c>
      <c r="H537" s="112"/>
    </row>
    <row r="538" spans="1:8" ht="33.75">
      <c r="A538" s="239" t="s">
        <v>103</v>
      </c>
      <c r="B538" s="243" t="s">
        <v>25</v>
      </c>
      <c r="C538" s="240" t="s">
        <v>78</v>
      </c>
      <c r="D538" s="240" t="s">
        <v>76</v>
      </c>
      <c r="E538" s="240" t="s">
        <v>238</v>
      </c>
      <c r="F538" s="240">
        <v>611</v>
      </c>
      <c r="G538" s="236">
        <v>31908.6</v>
      </c>
      <c r="H538" s="114"/>
    </row>
    <row r="539" spans="1:8" ht="33.75">
      <c r="A539" s="239" t="s">
        <v>390</v>
      </c>
      <c r="B539" s="234" t="s">
        <v>26</v>
      </c>
      <c r="C539" s="240" t="s">
        <v>78</v>
      </c>
      <c r="D539" s="234" t="s">
        <v>76</v>
      </c>
      <c r="E539" s="240" t="s">
        <v>388</v>
      </c>
      <c r="F539" s="240"/>
      <c r="G539" s="236">
        <f>G540</f>
        <v>1096.9</v>
      </c>
      <c r="H539" s="114"/>
    </row>
    <row r="540" spans="1:8" ht="33.75">
      <c r="A540" s="288" t="s">
        <v>380</v>
      </c>
      <c r="B540" s="234" t="s">
        <v>26</v>
      </c>
      <c r="C540" s="240" t="s">
        <v>78</v>
      </c>
      <c r="D540" s="234" t="s">
        <v>76</v>
      </c>
      <c r="E540" s="240" t="s">
        <v>389</v>
      </c>
      <c r="F540" s="240"/>
      <c r="G540" s="236">
        <f>G541+G544</f>
        <v>1096.9</v>
      </c>
      <c r="H540" s="114"/>
    </row>
    <row r="541" spans="1:8" ht="22.5">
      <c r="A541" s="238" t="s">
        <v>530</v>
      </c>
      <c r="B541" s="234" t="s">
        <v>26</v>
      </c>
      <c r="C541" s="240" t="s">
        <v>78</v>
      </c>
      <c r="D541" s="234" t="s">
        <v>76</v>
      </c>
      <c r="E541" s="240" t="s">
        <v>389</v>
      </c>
      <c r="F541" s="240">
        <v>600</v>
      </c>
      <c r="G541" s="236">
        <f>G543</f>
        <v>1036.9</v>
      </c>
      <c r="H541" s="114"/>
    </row>
    <row r="542" spans="1:8" ht="12.75">
      <c r="A542" s="239" t="s">
        <v>101</v>
      </c>
      <c r="B542" s="234" t="s">
        <v>26</v>
      </c>
      <c r="C542" s="240" t="s">
        <v>78</v>
      </c>
      <c r="D542" s="234" t="s">
        <v>76</v>
      </c>
      <c r="E542" s="240" t="s">
        <v>389</v>
      </c>
      <c r="F542" s="240">
        <v>610</v>
      </c>
      <c r="G542" s="236">
        <f>G543</f>
        <v>1036.9</v>
      </c>
      <c r="H542" s="114"/>
    </row>
    <row r="543" spans="1:8" ht="33.75">
      <c r="A543" s="239" t="s">
        <v>103</v>
      </c>
      <c r="B543" s="234" t="s">
        <v>26</v>
      </c>
      <c r="C543" s="240" t="s">
        <v>78</v>
      </c>
      <c r="D543" s="234" t="s">
        <v>76</v>
      </c>
      <c r="E543" s="240" t="s">
        <v>389</v>
      </c>
      <c r="F543" s="240">
        <v>611</v>
      </c>
      <c r="G543" s="236">
        <v>1036.9</v>
      </c>
      <c r="H543" s="114"/>
    </row>
    <row r="544" spans="1:8" ht="12.75">
      <c r="A544" s="239" t="s">
        <v>56</v>
      </c>
      <c r="B544" s="234" t="s">
        <v>26</v>
      </c>
      <c r="C544" s="240" t="s">
        <v>78</v>
      </c>
      <c r="D544" s="234" t="s">
        <v>76</v>
      </c>
      <c r="E544" s="240" t="s">
        <v>389</v>
      </c>
      <c r="F544" s="240">
        <v>620</v>
      </c>
      <c r="G544" s="236">
        <f>G545</f>
        <v>60</v>
      </c>
      <c r="H544" s="114"/>
    </row>
    <row r="545" spans="1:8" ht="33.75">
      <c r="A545" s="239" t="s">
        <v>42</v>
      </c>
      <c r="B545" s="234" t="s">
        <v>26</v>
      </c>
      <c r="C545" s="240" t="s">
        <v>78</v>
      </c>
      <c r="D545" s="234" t="s">
        <v>76</v>
      </c>
      <c r="E545" s="240" t="s">
        <v>389</v>
      </c>
      <c r="F545" s="240">
        <v>621</v>
      </c>
      <c r="G545" s="236">
        <v>60</v>
      </c>
      <c r="H545" s="114"/>
    </row>
    <row r="546" spans="1:8" s="83" customFormat="1" ht="22.5" customHeight="1">
      <c r="A546" s="288" t="s">
        <v>378</v>
      </c>
      <c r="B546" s="243" t="s">
        <v>25</v>
      </c>
      <c r="C546" s="240" t="s">
        <v>78</v>
      </c>
      <c r="D546" s="240" t="s">
        <v>76</v>
      </c>
      <c r="E546" s="242" t="s">
        <v>295</v>
      </c>
      <c r="F546" s="235" t="s">
        <v>10</v>
      </c>
      <c r="G546" s="289">
        <f>G547+G552</f>
        <v>407</v>
      </c>
      <c r="H546" s="113"/>
    </row>
    <row r="547" spans="1:8" s="54" customFormat="1" ht="33.75">
      <c r="A547" s="239" t="s">
        <v>105</v>
      </c>
      <c r="B547" s="248" t="s">
        <v>25</v>
      </c>
      <c r="C547" s="240" t="s">
        <v>78</v>
      </c>
      <c r="D547" s="240" t="s">
        <v>76</v>
      </c>
      <c r="E547" s="242" t="s">
        <v>295</v>
      </c>
      <c r="F547" s="263">
        <v>100</v>
      </c>
      <c r="G547" s="249">
        <f>G548</f>
        <v>331</v>
      </c>
      <c r="H547" s="113"/>
    </row>
    <row r="548" spans="1:8" s="54" customFormat="1" ht="12.75">
      <c r="A548" s="239" t="s">
        <v>107</v>
      </c>
      <c r="B548" s="292" t="s">
        <v>25</v>
      </c>
      <c r="C548" s="240" t="s">
        <v>78</v>
      </c>
      <c r="D548" s="240" t="s">
        <v>76</v>
      </c>
      <c r="E548" s="242" t="s">
        <v>295</v>
      </c>
      <c r="F548" s="263">
        <v>120</v>
      </c>
      <c r="G548" s="249">
        <f>G549+G550+G551</f>
        <v>331</v>
      </c>
      <c r="H548" s="113"/>
    </row>
    <row r="549" spans="1:8" s="54" customFormat="1" ht="22.5">
      <c r="A549" s="239" t="s">
        <v>296</v>
      </c>
      <c r="B549" s="292" t="s">
        <v>25</v>
      </c>
      <c r="C549" s="240" t="s">
        <v>78</v>
      </c>
      <c r="D549" s="240" t="s">
        <v>76</v>
      </c>
      <c r="E549" s="242" t="s">
        <v>295</v>
      </c>
      <c r="F549" s="263">
        <v>121</v>
      </c>
      <c r="G549" s="249">
        <v>250</v>
      </c>
      <c r="H549" s="112"/>
    </row>
    <row r="550" spans="1:8" ht="22.5">
      <c r="A550" s="253" t="s">
        <v>524</v>
      </c>
      <c r="B550" s="234" t="s">
        <v>25</v>
      </c>
      <c r="C550" s="240" t="s">
        <v>78</v>
      </c>
      <c r="D550" s="240" t="s">
        <v>76</v>
      </c>
      <c r="E550" s="242" t="s">
        <v>295</v>
      </c>
      <c r="F550" s="240">
        <v>122</v>
      </c>
      <c r="G550" s="236">
        <v>5.5</v>
      </c>
      <c r="H550" s="112"/>
    </row>
    <row r="551" spans="1:8" ht="33.75">
      <c r="A551" s="245" t="s">
        <v>385</v>
      </c>
      <c r="B551" s="234" t="s">
        <v>25</v>
      </c>
      <c r="C551" s="240" t="s">
        <v>78</v>
      </c>
      <c r="D551" s="240" t="s">
        <v>76</v>
      </c>
      <c r="E551" s="242" t="s">
        <v>295</v>
      </c>
      <c r="F551" s="240">
        <v>129</v>
      </c>
      <c r="G551" s="236">
        <v>75.5</v>
      </c>
      <c r="H551" s="112"/>
    </row>
    <row r="552" spans="1:8" ht="22.5">
      <c r="A552" s="239" t="s">
        <v>386</v>
      </c>
      <c r="B552" s="243" t="s">
        <v>25</v>
      </c>
      <c r="C552" s="240" t="s">
        <v>78</v>
      </c>
      <c r="D552" s="240" t="s">
        <v>76</v>
      </c>
      <c r="E552" s="242" t="s">
        <v>295</v>
      </c>
      <c r="F552" s="240" t="s">
        <v>113</v>
      </c>
      <c r="G552" s="236">
        <f>G553</f>
        <v>76</v>
      </c>
      <c r="H552" s="112"/>
    </row>
    <row r="553" spans="1:8" ht="22.5">
      <c r="A553" s="238" t="s">
        <v>525</v>
      </c>
      <c r="B553" s="234" t="s">
        <v>25</v>
      </c>
      <c r="C553" s="240" t="s">
        <v>78</v>
      </c>
      <c r="D553" s="240" t="s">
        <v>76</v>
      </c>
      <c r="E553" s="242" t="s">
        <v>295</v>
      </c>
      <c r="F553" s="240" t="s">
        <v>115</v>
      </c>
      <c r="G553" s="236">
        <f>G555+G554</f>
        <v>76</v>
      </c>
      <c r="H553" s="112"/>
    </row>
    <row r="554" spans="1:8" ht="22.5">
      <c r="A554" s="238" t="s">
        <v>538</v>
      </c>
      <c r="B554" s="234" t="s">
        <v>25</v>
      </c>
      <c r="C554" s="240" t="s">
        <v>78</v>
      </c>
      <c r="D554" s="240" t="s">
        <v>76</v>
      </c>
      <c r="E554" s="242" t="s">
        <v>295</v>
      </c>
      <c r="F554" s="240">
        <v>242</v>
      </c>
      <c r="G554" s="236">
        <v>10</v>
      </c>
      <c r="H554" s="112"/>
    </row>
    <row r="555" spans="1:8" ht="22.5">
      <c r="A555" s="238" t="s">
        <v>526</v>
      </c>
      <c r="B555" s="243" t="s">
        <v>25</v>
      </c>
      <c r="C555" s="240" t="s">
        <v>78</v>
      </c>
      <c r="D555" s="240" t="s">
        <v>76</v>
      </c>
      <c r="E555" s="242" t="s">
        <v>295</v>
      </c>
      <c r="F555" s="240" t="s">
        <v>117</v>
      </c>
      <c r="G555" s="236">
        <v>66</v>
      </c>
      <c r="H555" s="111"/>
    </row>
    <row r="556" spans="1:8" ht="12.75">
      <c r="A556" s="61" t="s">
        <v>40</v>
      </c>
      <c r="B556" s="66" t="s">
        <v>25</v>
      </c>
      <c r="C556" s="11" t="s">
        <v>78</v>
      </c>
      <c r="D556" s="11" t="s">
        <v>78</v>
      </c>
      <c r="E556" s="12"/>
      <c r="F556" s="12"/>
      <c r="G556" s="13">
        <f>G557+G564</f>
        <v>2048.6</v>
      </c>
      <c r="H556" s="114"/>
    </row>
    <row r="557" spans="1:8" s="83" customFormat="1" ht="13.5" customHeight="1">
      <c r="A557" s="233" t="s">
        <v>297</v>
      </c>
      <c r="B557" s="243" t="s">
        <v>25</v>
      </c>
      <c r="C557" s="240" t="s">
        <v>78</v>
      </c>
      <c r="D557" s="240" t="s">
        <v>78</v>
      </c>
      <c r="E557" s="240" t="s">
        <v>236</v>
      </c>
      <c r="F557" s="235" t="s">
        <v>10</v>
      </c>
      <c r="G557" s="289">
        <f>G558</f>
        <v>1988.6</v>
      </c>
      <c r="H557" s="114"/>
    </row>
    <row r="558" spans="1:8" s="83" customFormat="1" ht="13.5" customHeight="1">
      <c r="A558" s="233" t="s">
        <v>299</v>
      </c>
      <c r="B558" s="243" t="s">
        <v>25</v>
      </c>
      <c r="C558" s="240" t="s">
        <v>78</v>
      </c>
      <c r="D558" s="234" t="s">
        <v>78</v>
      </c>
      <c r="E558" s="240" t="s">
        <v>298</v>
      </c>
      <c r="F558" s="235"/>
      <c r="G558" s="289">
        <f>G559</f>
        <v>1988.6</v>
      </c>
      <c r="H558" s="112"/>
    </row>
    <row r="559" spans="1:8" ht="22.5">
      <c r="A559" s="238" t="s">
        <v>530</v>
      </c>
      <c r="B559" s="243" t="s">
        <v>25</v>
      </c>
      <c r="C559" s="240" t="s">
        <v>78</v>
      </c>
      <c r="D559" s="234" t="s">
        <v>78</v>
      </c>
      <c r="E559" s="240" t="s">
        <v>300</v>
      </c>
      <c r="F559" s="240">
        <v>600</v>
      </c>
      <c r="G559" s="236">
        <f>G560+G562</f>
        <v>1988.6</v>
      </c>
      <c r="H559" s="112"/>
    </row>
    <row r="560" spans="1:8" s="68" customFormat="1" ht="12.75">
      <c r="A560" s="239" t="s">
        <v>101</v>
      </c>
      <c r="B560" s="243" t="s">
        <v>25</v>
      </c>
      <c r="C560" s="240" t="s">
        <v>78</v>
      </c>
      <c r="D560" s="234" t="s">
        <v>78</v>
      </c>
      <c r="E560" s="240" t="s">
        <v>300</v>
      </c>
      <c r="F560" s="240">
        <v>610</v>
      </c>
      <c r="G560" s="236">
        <f>G561</f>
        <v>1838.6</v>
      </c>
      <c r="H560" s="112"/>
    </row>
    <row r="561" spans="1:8" ht="33.75">
      <c r="A561" s="239" t="s">
        <v>103</v>
      </c>
      <c r="B561" s="243" t="s">
        <v>25</v>
      </c>
      <c r="C561" s="240" t="s">
        <v>78</v>
      </c>
      <c r="D561" s="234" t="s">
        <v>78</v>
      </c>
      <c r="E561" s="240" t="s">
        <v>300</v>
      </c>
      <c r="F561" s="240">
        <v>611</v>
      </c>
      <c r="G561" s="236">
        <f>1238.6+600</f>
        <v>1838.6</v>
      </c>
      <c r="H561" s="112"/>
    </row>
    <row r="562" spans="1:10" ht="12.75">
      <c r="A562" s="239" t="s">
        <v>56</v>
      </c>
      <c r="B562" s="243" t="s">
        <v>25</v>
      </c>
      <c r="C562" s="240" t="s">
        <v>78</v>
      </c>
      <c r="D562" s="234" t="s">
        <v>78</v>
      </c>
      <c r="E562" s="240" t="s">
        <v>300</v>
      </c>
      <c r="F562" s="240">
        <v>620</v>
      </c>
      <c r="G562" s="236">
        <f>G563</f>
        <v>150</v>
      </c>
      <c r="H562" s="112">
        <v>1388.6</v>
      </c>
      <c r="I562" s="26">
        <v>600</v>
      </c>
      <c r="J562" s="69">
        <f>H562+I562</f>
        <v>1988.6</v>
      </c>
    </row>
    <row r="563" spans="1:8" ht="33.75">
      <c r="A563" s="239" t="s">
        <v>42</v>
      </c>
      <c r="B563" s="243" t="s">
        <v>25</v>
      </c>
      <c r="C563" s="240" t="s">
        <v>78</v>
      </c>
      <c r="D563" s="234" t="s">
        <v>78</v>
      </c>
      <c r="E563" s="240" t="s">
        <v>300</v>
      </c>
      <c r="F563" s="240">
        <v>621</v>
      </c>
      <c r="G563" s="236">
        <v>150</v>
      </c>
      <c r="H563" s="112"/>
    </row>
    <row r="564" spans="1:8" ht="22.5">
      <c r="A564" s="239" t="s">
        <v>442</v>
      </c>
      <c r="B564" s="243" t="s">
        <v>25</v>
      </c>
      <c r="C564" s="234" t="s">
        <v>78</v>
      </c>
      <c r="D564" s="234" t="s">
        <v>78</v>
      </c>
      <c r="E564" s="240" t="s">
        <v>445</v>
      </c>
      <c r="F564" s="240"/>
      <c r="G564" s="236">
        <f>G565</f>
        <v>60</v>
      </c>
      <c r="H564" s="112"/>
    </row>
    <row r="565" spans="1:8" ht="12.75">
      <c r="A565" s="290" t="s">
        <v>443</v>
      </c>
      <c r="B565" s="243" t="s">
        <v>25</v>
      </c>
      <c r="C565" s="234" t="s">
        <v>78</v>
      </c>
      <c r="D565" s="234" t="s">
        <v>78</v>
      </c>
      <c r="E565" s="240" t="s">
        <v>444</v>
      </c>
      <c r="F565" s="240"/>
      <c r="G565" s="236">
        <f>G566</f>
        <v>60</v>
      </c>
      <c r="H565" s="112"/>
    </row>
    <row r="566" spans="1:8" ht="22.5">
      <c r="A566" s="239" t="s">
        <v>386</v>
      </c>
      <c r="B566" s="243" t="s">
        <v>25</v>
      </c>
      <c r="C566" s="234" t="s">
        <v>78</v>
      </c>
      <c r="D566" s="234" t="s">
        <v>78</v>
      </c>
      <c r="E566" s="240" t="s">
        <v>444</v>
      </c>
      <c r="F566" s="240">
        <v>200</v>
      </c>
      <c r="G566" s="236">
        <f>G567</f>
        <v>60</v>
      </c>
      <c r="H566" s="112"/>
    </row>
    <row r="567" spans="1:8" ht="22.5">
      <c r="A567" s="238" t="s">
        <v>525</v>
      </c>
      <c r="B567" s="243" t="s">
        <v>25</v>
      </c>
      <c r="C567" s="234" t="s">
        <v>78</v>
      </c>
      <c r="D567" s="234" t="s">
        <v>78</v>
      </c>
      <c r="E567" s="240" t="s">
        <v>444</v>
      </c>
      <c r="F567" s="240">
        <v>240</v>
      </c>
      <c r="G567" s="236">
        <f>G568</f>
        <v>60</v>
      </c>
      <c r="H567" s="112"/>
    </row>
    <row r="568" spans="1:8" ht="22.5">
      <c r="A568" s="238" t="s">
        <v>526</v>
      </c>
      <c r="B568" s="243" t="s">
        <v>25</v>
      </c>
      <c r="C568" s="234" t="s">
        <v>78</v>
      </c>
      <c r="D568" s="234" t="s">
        <v>78</v>
      </c>
      <c r="E568" s="240" t="s">
        <v>444</v>
      </c>
      <c r="F568" s="240">
        <v>244</v>
      </c>
      <c r="G568" s="236">
        <v>60</v>
      </c>
      <c r="H568" s="111"/>
    </row>
    <row r="569" spans="1:8" ht="12.75">
      <c r="A569" s="61" t="s">
        <v>37</v>
      </c>
      <c r="B569" s="11" t="s">
        <v>25</v>
      </c>
      <c r="C569" s="11" t="s">
        <v>78</v>
      </c>
      <c r="D569" s="11" t="s">
        <v>98</v>
      </c>
      <c r="E569" s="12"/>
      <c r="F569" s="12"/>
      <c r="G569" s="13">
        <f>G570+G575</f>
        <v>6006.1</v>
      </c>
      <c r="H569" s="114"/>
    </row>
    <row r="570" spans="1:8" s="83" customFormat="1" ht="15.75" customHeight="1">
      <c r="A570" s="233" t="s">
        <v>301</v>
      </c>
      <c r="B570" s="243" t="s">
        <v>25</v>
      </c>
      <c r="C570" s="242" t="s">
        <v>78</v>
      </c>
      <c r="D570" s="242" t="s">
        <v>98</v>
      </c>
      <c r="E570" s="240" t="s">
        <v>237</v>
      </c>
      <c r="F570" s="235" t="s">
        <v>10</v>
      </c>
      <c r="G570" s="287">
        <f>G571</f>
        <v>5976.1</v>
      </c>
      <c r="H570" s="112"/>
    </row>
    <row r="571" spans="1:8" ht="12.75">
      <c r="A571" s="239" t="s">
        <v>155</v>
      </c>
      <c r="B571" s="243" t="s">
        <v>25</v>
      </c>
      <c r="C571" s="240" t="s">
        <v>78</v>
      </c>
      <c r="D571" s="234" t="s">
        <v>98</v>
      </c>
      <c r="E571" s="240" t="s">
        <v>238</v>
      </c>
      <c r="F571" s="240" t="s">
        <v>10</v>
      </c>
      <c r="G571" s="236">
        <f>G572</f>
        <v>5976.1</v>
      </c>
      <c r="H571" s="112"/>
    </row>
    <row r="572" spans="1:8" ht="22.5">
      <c r="A572" s="238" t="s">
        <v>530</v>
      </c>
      <c r="B572" s="243" t="s">
        <v>25</v>
      </c>
      <c r="C572" s="240" t="s">
        <v>78</v>
      </c>
      <c r="D572" s="234" t="s">
        <v>98</v>
      </c>
      <c r="E572" s="240" t="s">
        <v>238</v>
      </c>
      <c r="F572" s="240" t="s">
        <v>100</v>
      </c>
      <c r="G572" s="236">
        <f>G573</f>
        <v>5976.1</v>
      </c>
      <c r="H572" s="112"/>
    </row>
    <row r="573" spans="1:8" ht="12.75">
      <c r="A573" s="239" t="s">
        <v>101</v>
      </c>
      <c r="B573" s="243" t="s">
        <v>25</v>
      </c>
      <c r="C573" s="240" t="s">
        <v>78</v>
      </c>
      <c r="D573" s="234" t="s">
        <v>98</v>
      </c>
      <c r="E573" s="240" t="s">
        <v>238</v>
      </c>
      <c r="F573" s="240" t="s">
        <v>102</v>
      </c>
      <c r="G573" s="236">
        <f>G574</f>
        <v>5976.1</v>
      </c>
      <c r="H573" s="112"/>
    </row>
    <row r="574" spans="1:8" ht="33.75">
      <c r="A574" s="239" t="s">
        <v>103</v>
      </c>
      <c r="B574" s="243" t="s">
        <v>25</v>
      </c>
      <c r="C574" s="240" t="s">
        <v>78</v>
      </c>
      <c r="D574" s="234" t="s">
        <v>98</v>
      </c>
      <c r="E574" s="240" t="s">
        <v>238</v>
      </c>
      <c r="F574" s="240" t="s">
        <v>104</v>
      </c>
      <c r="G574" s="236">
        <v>5976.1</v>
      </c>
      <c r="H574" s="111"/>
    </row>
    <row r="575" spans="1:8" ht="33.75">
      <c r="A575" s="239" t="s">
        <v>390</v>
      </c>
      <c r="B575" s="234" t="s">
        <v>26</v>
      </c>
      <c r="C575" s="240" t="s">
        <v>78</v>
      </c>
      <c r="D575" s="234" t="s">
        <v>98</v>
      </c>
      <c r="E575" s="240" t="s">
        <v>388</v>
      </c>
      <c r="F575" s="240"/>
      <c r="G575" s="236">
        <f>G576</f>
        <v>30</v>
      </c>
      <c r="H575" s="111"/>
    </row>
    <row r="576" spans="1:8" ht="33.75">
      <c r="A576" s="288" t="s">
        <v>380</v>
      </c>
      <c r="B576" s="234" t="s">
        <v>26</v>
      </c>
      <c r="C576" s="240" t="s">
        <v>78</v>
      </c>
      <c r="D576" s="234" t="s">
        <v>98</v>
      </c>
      <c r="E576" s="240" t="s">
        <v>389</v>
      </c>
      <c r="F576" s="240"/>
      <c r="G576" s="236">
        <f>G577</f>
        <v>30</v>
      </c>
      <c r="H576" s="111"/>
    </row>
    <row r="577" spans="1:8" ht="22.5">
      <c r="A577" s="238" t="s">
        <v>530</v>
      </c>
      <c r="B577" s="234" t="s">
        <v>26</v>
      </c>
      <c r="C577" s="240" t="s">
        <v>78</v>
      </c>
      <c r="D577" s="234" t="s">
        <v>98</v>
      </c>
      <c r="E577" s="240" t="s">
        <v>389</v>
      </c>
      <c r="F577" s="240">
        <v>600</v>
      </c>
      <c r="G577" s="236">
        <f>G579</f>
        <v>30</v>
      </c>
      <c r="H577" s="111"/>
    </row>
    <row r="578" spans="1:8" ht="12.75">
      <c r="A578" s="239" t="s">
        <v>101</v>
      </c>
      <c r="B578" s="234" t="s">
        <v>26</v>
      </c>
      <c r="C578" s="240" t="s">
        <v>78</v>
      </c>
      <c r="D578" s="234" t="s">
        <v>98</v>
      </c>
      <c r="E578" s="240" t="s">
        <v>389</v>
      </c>
      <c r="F578" s="240">
        <v>610</v>
      </c>
      <c r="G578" s="236">
        <f>G579</f>
        <v>30</v>
      </c>
      <c r="H578" s="111"/>
    </row>
    <row r="579" spans="1:8" ht="33.75">
      <c r="A579" s="239" t="s">
        <v>103</v>
      </c>
      <c r="B579" s="234" t="s">
        <v>26</v>
      </c>
      <c r="C579" s="240" t="s">
        <v>78</v>
      </c>
      <c r="D579" s="234" t="s">
        <v>98</v>
      </c>
      <c r="E579" s="240" t="s">
        <v>389</v>
      </c>
      <c r="F579" s="240">
        <v>611</v>
      </c>
      <c r="G579" s="236">
        <v>30</v>
      </c>
      <c r="H579" s="111"/>
    </row>
    <row r="580" spans="1:8" ht="12.75">
      <c r="A580" s="61" t="s">
        <v>41</v>
      </c>
      <c r="B580" s="66" t="s">
        <v>25</v>
      </c>
      <c r="C580" s="12" t="s">
        <v>98</v>
      </c>
      <c r="D580" s="11" t="s">
        <v>8</v>
      </c>
      <c r="E580" s="12" t="s">
        <v>9</v>
      </c>
      <c r="F580" s="12" t="s">
        <v>10</v>
      </c>
      <c r="G580" s="13">
        <f aca="true" t="shared" si="2" ref="G580:G586">G581</f>
        <v>200</v>
      </c>
      <c r="H580" s="112"/>
    </row>
    <row r="581" spans="1:8" ht="12.75">
      <c r="A581" s="239" t="s">
        <v>45</v>
      </c>
      <c r="B581" s="234" t="s">
        <v>25</v>
      </c>
      <c r="C581" s="240" t="s">
        <v>98</v>
      </c>
      <c r="D581" s="234" t="s">
        <v>98</v>
      </c>
      <c r="E581" s="240" t="s">
        <v>9</v>
      </c>
      <c r="F581" s="240" t="s">
        <v>10</v>
      </c>
      <c r="G581" s="236">
        <f t="shared" si="2"/>
        <v>200</v>
      </c>
      <c r="H581" s="112"/>
    </row>
    <row r="582" spans="1:8" ht="22.5">
      <c r="A582" s="261" t="s">
        <v>414</v>
      </c>
      <c r="B582" s="234" t="s">
        <v>25</v>
      </c>
      <c r="C582" s="240" t="s">
        <v>98</v>
      </c>
      <c r="D582" s="234" t="s">
        <v>98</v>
      </c>
      <c r="E582" s="242" t="s">
        <v>439</v>
      </c>
      <c r="F582" s="240"/>
      <c r="G582" s="236">
        <f>G583</f>
        <v>200</v>
      </c>
      <c r="H582" s="112"/>
    </row>
    <row r="583" spans="1:8" ht="33.75">
      <c r="A583" s="239" t="s">
        <v>437</v>
      </c>
      <c r="B583" s="243" t="s">
        <v>25</v>
      </c>
      <c r="C583" s="240" t="s">
        <v>98</v>
      </c>
      <c r="D583" s="234" t="s">
        <v>98</v>
      </c>
      <c r="E583" s="242" t="s">
        <v>440</v>
      </c>
      <c r="F583" s="240" t="s">
        <v>10</v>
      </c>
      <c r="G583" s="236">
        <f>G584</f>
        <v>200</v>
      </c>
      <c r="H583" s="112"/>
    </row>
    <row r="584" spans="1:8" ht="33.75">
      <c r="A584" s="239" t="s">
        <v>438</v>
      </c>
      <c r="B584" s="234" t="s">
        <v>25</v>
      </c>
      <c r="C584" s="240" t="s">
        <v>98</v>
      </c>
      <c r="D584" s="234" t="s">
        <v>98</v>
      </c>
      <c r="E584" s="242" t="s">
        <v>441</v>
      </c>
      <c r="F584" s="240"/>
      <c r="G584" s="236">
        <f>G585</f>
        <v>200</v>
      </c>
      <c r="H584" s="112"/>
    </row>
    <row r="585" spans="1:8" ht="22.5">
      <c r="A585" s="239" t="s">
        <v>386</v>
      </c>
      <c r="B585" s="234" t="s">
        <v>25</v>
      </c>
      <c r="C585" s="240" t="s">
        <v>98</v>
      </c>
      <c r="D585" s="234" t="s">
        <v>98</v>
      </c>
      <c r="E585" s="242" t="s">
        <v>441</v>
      </c>
      <c r="F585" s="240" t="s">
        <v>113</v>
      </c>
      <c r="G585" s="236">
        <f t="shared" si="2"/>
        <v>200</v>
      </c>
      <c r="H585" s="112"/>
    </row>
    <row r="586" spans="1:8" ht="22.5">
      <c r="A586" s="238" t="s">
        <v>525</v>
      </c>
      <c r="B586" s="243" t="s">
        <v>25</v>
      </c>
      <c r="C586" s="240" t="s">
        <v>98</v>
      </c>
      <c r="D586" s="234" t="s">
        <v>98</v>
      </c>
      <c r="E586" s="242" t="s">
        <v>441</v>
      </c>
      <c r="F586" s="240" t="s">
        <v>115</v>
      </c>
      <c r="G586" s="236">
        <f t="shared" si="2"/>
        <v>200</v>
      </c>
      <c r="H586" s="117"/>
    </row>
    <row r="587" spans="1:8" ht="22.5">
      <c r="A587" s="238" t="s">
        <v>526</v>
      </c>
      <c r="B587" s="234" t="s">
        <v>25</v>
      </c>
      <c r="C587" s="240" t="s">
        <v>98</v>
      </c>
      <c r="D587" s="234" t="s">
        <v>98</v>
      </c>
      <c r="E587" s="242" t="s">
        <v>441</v>
      </c>
      <c r="F587" s="240" t="s">
        <v>117</v>
      </c>
      <c r="G587" s="241">
        <v>200</v>
      </c>
      <c r="H587" s="116"/>
    </row>
    <row r="588" spans="1:8" ht="12.75">
      <c r="A588" s="61" t="s">
        <v>33</v>
      </c>
      <c r="B588" s="11" t="s">
        <v>25</v>
      </c>
      <c r="C588" s="12">
        <v>10</v>
      </c>
      <c r="D588" s="11"/>
      <c r="E588" s="12"/>
      <c r="F588" s="12"/>
      <c r="G588" s="27">
        <f>G589</f>
        <v>690</v>
      </c>
      <c r="H588" s="116"/>
    </row>
    <row r="589" spans="1:8" ht="12.75">
      <c r="A589" s="61" t="s">
        <v>58</v>
      </c>
      <c r="B589" s="11" t="s">
        <v>25</v>
      </c>
      <c r="C589" s="12">
        <v>10</v>
      </c>
      <c r="D589" s="11" t="s">
        <v>14</v>
      </c>
      <c r="E589" s="12"/>
      <c r="F589" s="12"/>
      <c r="G589" s="27">
        <f>G590+G597+G602</f>
        <v>690</v>
      </c>
      <c r="H589" s="111"/>
    </row>
    <row r="590" spans="1:8" ht="12.75" hidden="1">
      <c r="A590" s="65"/>
      <c r="B590" s="14"/>
      <c r="C590" s="15"/>
      <c r="D590" s="14"/>
      <c r="E590" s="15"/>
      <c r="F590" s="12"/>
      <c r="G590" s="147"/>
      <c r="H590" s="111"/>
    </row>
    <row r="591" spans="1:8" ht="12.75" hidden="1">
      <c r="A591" s="102"/>
      <c r="B591" s="14"/>
      <c r="C591" s="15"/>
      <c r="D591" s="14"/>
      <c r="E591" s="15"/>
      <c r="F591" s="12"/>
      <c r="G591" s="147"/>
      <c r="H591" s="112"/>
    </row>
    <row r="592" spans="1:8" ht="12.75" hidden="1">
      <c r="A592" s="141"/>
      <c r="B592" s="14"/>
      <c r="C592" s="15"/>
      <c r="D592" s="14"/>
      <c r="E592" s="15"/>
      <c r="F592" s="15"/>
      <c r="G592" s="151"/>
      <c r="H592" s="112"/>
    </row>
    <row r="593" spans="1:8" ht="12.75" hidden="1">
      <c r="A593" s="65"/>
      <c r="B593" s="14"/>
      <c r="C593" s="15"/>
      <c r="D593" s="14"/>
      <c r="E593" s="15"/>
      <c r="F593" s="15"/>
      <c r="G593" s="151"/>
      <c r="H593" s="112"/>
    </row>
    <row r="594" spans="1:9" ht="12.75" hidden="1">
      <c r="A594" s="65"/>
      <c r="B594" s="14"/>
      <c r="C594" s="15"/>
      <c r="D594" s="14"/>
      <c r="E594" s="15"/>
      <c r="F594" s="15"/>
      <c r="G594" s="151"/>
      <c r="H594" s="112"/>
      <c r="I594" s="69">
        <f>G594+G596+G236</f>
        <v>0</v>
      </c>
    </row>
    <row r="595" spans="1:8" ht="12.75" hidden="1">
      <c r="A595" s="65"/>
      <c r="B595" s="14"/>
      <c r="C595" s="15"/>
      <c r="D595" s="14"/>
      <c r="E595" s="15"/>
      <c r="F595" s="15"/>
      <c r="G595" s="151"/>
      <c r="H595" s="112"/>
    </row>
    <row r="596" spans="1:8" ht="12.75" hidden="1">
      <c r="A596" s="65"/>
      <c r="B596" s="14"/>
      <c r="C596" s="15"/>
      <c r="D596" s="14"/>
      <c r="E596" s="15"/>
      <c r="F596" s="15"/>
      <c r="G596" s="151"/>
      <c r="H596" s="112"/>
    </row>
    <row r="597" spans="1:8" ht="12.75">
      <c r="A597" s="239" t="s">
        <v>269</v>
      </c>
      <c r="B597" s="234" t="s">
        <v>25</v>
      </c>
      <c r="C597" s="240">
        <v>10</v>
      </c>
      <c r="D597" s="234" t="s">
        <v>14</v>
      </c>
      <c r="E597" s="240" t="s">
        <v>348</v>
      </c>
      <c r="F597" s="240"/>
      <c r="G597" s="236">
        <f>G598</f>
        <v>190</v>
      </c>
      <c r="H597" s="112"/>
    </row>
    <row r="598" spans="1:8" ht="22.5">
      <c r="A598" s="239" t="s">
        <v>412</v>
      </c>
      <c r="B598" s="234" t="s">
        <v>25</v>
      </c>
      <c r="C598" s="240">
        <v>10</v>
      </c>
      <c r="D598" s="234" t="s">
        <v>14</v>
      </c>
      <c r="E598" s="240" t="s">
        <v>413</v>
      </c>
      <c r="F598" s="240"/>
      <c r="G598" s="236">
        <f>G599</f>
        <v>190</v>
      </c>
      <c r="H598" s="112"/>
    </row>
    <row r="599" spans="1:8" ht="22.5">
      <c r="A599" s="239" t="s">
        <v>386</v>
      </c>
      <c r="B599" s="234" t="s">
        <v>25</v>
      </c>
      <c r="C599" s="240">
        <v>10</v>
      </c>
      <c r="D599" s="234" t="s">
        <v>14</v>
      </c>
      <c r="E599" s="240" t="s">
        <v>413</v>
      </c>
      <c r="F599" s="240" t="s">
        <v>113</v>
      </c>
      <c r="G599" s="236">
        <f>G600</f>
        <v>190</v>
      </c>
      <c r="H599" s="112"/>
    </row>
    <row r="600" spans="1:8" ht="22.5">
      <c r="A600" s="238" t="s">
        <v>525</v>
      </c>
      <c r="B600" s="243" t="s">
        <v>25</v>
      </c>
      <c r="C600" s="240">
        <v>10</v>
      </c>
      <c r="D600" s="234" t="s">
        <v>14</v>
      </c>
      <c r="E600" s="240" t="s">
        <v>413</v>
      </c>
      <c r="F600" s="240" t="s">
        <v>115</v>
      </c>
      <c r="G600" s="236">
        <f>G601</f>
        <v>190</v>
      </c>
      <c r="H600" s="117"/>
    </row>
    <row r="601" spans="1:8" ht="22.5">
      <c r="A601" s="238" t="s">
        <v>526</v>
      </c>
      <c r="B601" s="234" t="s">
        <v>25</v>
      </c>
      <c r="C601" s="240">
        <v>10</v>
      </c>
      <c r="D601" s="234" t="s">
        <v>14</v>
      </c>
      <c r="E601" s="240" t="s">
        <v>413</v>
      </c>
      <c r="F601" s="240" t="s">
        <v>117</v>
      </c>
      <c r="G601" s="241">
        <v>190</v>
      </c>
      <c r="H601" s="116"/>
    </row>
    <row r="602" spans="1:8" ht="22.5">
      <c r="A602" s="260" t="s">
        <v>552</v>
      </c>
      <c r="B602" s="234" t="s">
        <v>25</v>
      </c>
      <c r="C602" s="240">
        <v>10</v>
      </c>
      <c r="D602" s="234" t="s">
        <v>14</v>
      </c>
      <c r="E602" s="240" t="s">
        <v>553</v>
      </c>
      <c r="F602" s="240"/>
      <c r="G602" s="241">
        <f>G603</f>
        <v>500</v>
      </c>
      <c r="H602" s="116"/>
    </row>
    <row r="603" spans="1:8" ht="12.75">
      <c r="A603" s="260" t="s">
        <v>554</v>
      </c>
      <c r="B603" s="234" t="s">
        <v>25</v>
      </c>
      <c r="C603" s="240">
        <v>10</v>
      </c>
      <c r="D603" s="234" t="s">
        <v>14</v>
      </c>
      <c r="E603" s="240" t="s">
        <v>555</v>
      </c>
      <c r="F603" s="240"/>
      <c r="G603" s="241">
        <f>G604</f>
        <v>500</v>
      </c>
      <c r="H603" s="116"/>
    </row>
    <row r="604" spans="1:8" ht="12.75">
      <c r="A604" s="247" t="s">
        <v>53</v>
      </c>
      <c r="B604" s="234" t="s">
        <v>25</v>
      </c>
      <c r="C604" s="240">
        <v>10</v>
      </c>
      <c r="D604" s="234" t="s">
        <v>14</v>
      </c>
      <c r="E604" s="240" t="s">
        <v>555</v>
      </c>
      <c r="F604" s="240">
        <v>300</v>
      </c>
      <c r="G604" s="241">
        <f>G605</f>
        <v>500</v>
      </c>
      <c r="H604" s="116"/>
    </row>
    <row r="605" spans="1:8" ht="22.5">
      <c r="A605" s="238" t="s">
        <v>556</v>
      </c>
      <c r="B605" s="234" t="s">
        <v>25</v>
      </c>
      <c r="C605" s="240">
        <v>10</v>
      </c>
      <c r="D605" s="234" t="s">
        <v>14</v>
      </c>
      <c r="E605" s="240" t="s">
        <v>555</v>
      </c>
      <c r="F605" s="240">
        <v>320</v>
      </c>
      <c r="G605" s="241">
        <f>G606</f>
        <v>500</v>
      </c>
      <c r="H605" s="116"/>
    </row>
    <row r="606" spans="1:8" ht="12.75">
      <c r="A606" s="238" t="s">
        <v>557</v>
      </c>
      <c r="B606" s="234" t="s">
        <v>25</v>
      </c>
      <c r="C606" s="240">
        <v>10</v>
      </c>
      <c r="D606" s="234" t="s">
        <v>14</v>
      </c>
      <c r="E606" s="240" t="s">
        <v>555</v>
      </c>
      <c r="F606" s="240">
        <v>322</v>
      </c>
      <c r="G606" s="241">
        <v>500</v>
      </c>
      <c r="H606" s="116"/>
    </row>
    <row r="607" spans="1:8" ht="12.75">
      <c r="A607" s="61" t="s">
        <v>146</v>
      </c>
      <c r="B607" s="14" t="s">
        <v>25</v>
      </c>
      <c r="C607" s="12" t="s">
        <v>86</v>
      </c>
      <c r="D607" s="11" t="s">
        <v>8</v>
      </c>
      <c r="E607" s="12" t="s">
        <v>9</v>
      </c>
      <c r="F607" s="15" t="s">
        <v>10</v>
      </c>
      <c r="G607" s="27">
        <f>G608</f>
        <v>300</v>
      </c>
      <c r="H607" s="116"/>
    </row>
    <row r="608" spans="1:8" ht="12.75">
      <c r="A608" s="89" t="s">
        <v>153</v>
      </c>
      <c r="B608" s="66" t="s">
        <v>25</v>
      </c>
      <c r="C608" s="12" t="s">
        <v>86</v>
      </c>
      <c r="D608" s="11" t="s">
        <v>79</v>
      </c>
      <c r="E608" s="12" t="s">
        <v>9</v>
      </c>
      <c r="F608" s="12" t="s">
        <v>10</v>
      </c>
      <c r="G608" s="27">
        <f>G609</f>
        <v>300</v>
      </c>
      <c r="H608" s="117"/>
    </row>
    <row r="609" spans="1:8" ht="12.75">
      <c r="A609" s="239" t="s">
        <v>222</v>
      </c>
      <c r="B609" s="234" t="s">
        <v>25</v>
      </c>
      <c r="C609" s="240" t="s">
        <v>86</v>
      </c>
      <c r="D609" s="234" t="s">
        <v>79</v>
      </c>
      <c r="E609" s="242" t="s">
        <v>446</v>
      </c>
      <c r="F609" s="240"/>
      <c r="G609" s="241">
        <f>G610</f>
        <v>300</v>
      </c>
      <c r="H609" s="117"/>
    </row>
    <row r="610" spans="1:8" ht="22.5">
      <c r="A610" s="239" t="s">
        <v>447</v>
      </c>
      <c r="B610" s="234" t="s">
        <v>25</v>
      </c>
      <c r="C610" s="240" t="s">
        <v>86</v>
      </c>
      <c r="D610" s="234" t="s">
        <v>79</v>
      </c>
      <c r="E610" s="242" t="s">
        <v>448</v>
      </c>
      <c r="F610" s="240"/>
      <c r="G610" s="241">
        <f>G611+G613</f>
        <v>300</v>
      </c>
      <c r="H610" s="112"/>
    </row>
    <row r="611" spans="1:8" ht="12.75" hidden="1">
      <c r="A611" s="239" t="s">
        <v>142</v>
      </c>
      <c r="B611" s="234" t="s">
        <v>25</v>
      </c>
      <c r="C611" s="240" t="s">
        <v>86</v>
      </c>
      <c r="D611" s="234" t="s">
        <v>79</v>
      </c>
      <c r="E611" s="242" t="s">
        <v>448</v>
      </c>
      <c r="F611" s="240">
        <v>110</v>
      </c>
      <c r="G611" s="236">
        <f>G612</f>
        <v>0</v>
      </c>
      <c r="H611" s="112"/>
    </row>
    <row r="612" spans="1:8" ht="12.75" hidden="1">
      <c r="A612" s="238" t="s">
        <v>578</v>
      </c>
      <c r="B612" s="234" t="s">
        <v>25</v>
      </c>
      <c r="C612" s="240" t="s">
        <v>86</v>
      </c>
      <c r="D612" s="234" t="s">
        <v>79</v>
      </c>
      <c r="E612" s="242" t="s">
        <v>448</v>
      </c>
      <c r="F612" s="240">
        <v>112</v>
      </c>
      <c r="G612" s="236">
        <v>0</v>
      </c>
      <c r="H612" s="117"/>
    </row>
    <row r="613" spans="1:8" ht="22.5">
      <c r="A613" s="239" t="s">
        <v>172</v>
      </c>
      <c r="B613" s="243" t="s">
        <v>25</v>
      </c>
      <c r="C613" s="240" t="s">
        <v>86</v>
      </c>
      <c r="D613" s="234" t="s">
        <v>79</v>
      </c>
      <c r="E613" s="242" t="s">
        <v>448</v>
      </c>
      <c r="F613" s="240"/>
      <c r="G613" s="241">
        <f>G614</f>
        <v>300</v>
      </c>
      <c r="H613" s="117"/>
    </row>
    <row r="614" spans="1:8" ht="22.5">
      <c r="A614" s="239" t="s">
        <v>386</v>
      </c>
      <c r="B614" s="234" t="s">
        <v>25</v>
      </c>
      <c r="C614" s="240" t="s">
        <v>86</v>
      </c>
      <c r="D614" s="234" t="s">
        <v>79</v>
      </c>
      <c r="E614" s="242" t="s">
        <v>448</v>
      </c>
      <c r="F614" s="240">
        <v>200</v>
      </c>
      <c r="G614" s="241">
        <f>G615</f>
        <v>300</v>
      </c>
      <c r="H614" s="117"/>
    </row>
    <row r="615" spans="1:8" ht="22.5">
      <c r="A615" s="238" t="s">
        <v>525</v>
      </c>
      <c r="B615" s="243" t="s">
        <v>25</v>
      </c>
      <c r="C615" s="240" t="s">
        <v>86</v>
      </c>
      <c r="D615" s="234" t="s">
        <v>79</v>
      </c>
      <c r="E615" s="242" t="s">
        <v>448</v>
      </c>
      <c r="F615" s="240">
        <v>240</v>
      </c>
      <c r="G615" s="241">
        <f>G616</f>
        <v>300</v>
      </c>
      <c r="H615" s="117"/>
    </row>
    <row r="616" spans="1:8" ht="22.5">
      <c r="A616" s="238" t="s">
        <v>526</v>
      </c>
      <c r="B616" s="234" t="s">
        <v>25</v>
      </c>
      <c r="C616" s="240" t="s">
        <v>86</v>
      </c>
      <c r="D616" s="234" t="s">
        <v>79</v>
      </c>
      <c r="E616" s="242" t="s">
        <v>448</v>
      </c>
      <c r="F616" s="240">
        <v>244</v>
      </c>
      <c r="G616" s="241">
        <v>300</v>
      </c>
      <c r="H616" s="116"/>
    </row>
    <row r="617" spans="1:8" s="68" customFormat="1" ht="12.75">
      <c r="A617" s="61" t="s">
        <v>476</v>
      </c>
      <c r="B617" s="11" t="s">
        <v>25</v>
      </c>
      <c r="C617" s="12">
        <v>12</v>
      </c>
      <c r="D617" s="11"/>
      <c r="E617" s="92"/>
      <c r="F617" s="12"/>
      <c r="G617" s="27">
        <f aca="true" t="shared" si="3" ref="G617:G622">G618</f>
        <v>152.4</v>
      </c>
      <c r="H617" s="116"/>
    </row>
    <row r="618" spans="1:8" s="68" customFormat="1" ht="14.25" customHeight="1">
      <c r="A618" s="61" t="s">
        <v>477</v>
      </c>
      <c r="B618" s="11" t="s">
        <v>25</v>
      </c>
      <c r="C618" s="12">
        <v>12</v>
      </c>
      <c r="D618" s="11" t="s">
        <v>76</v>
      </c>
      <c r="E618" s="92"/>
      <c r="F618" s="12"/>
      <c r="G618" s="27">
        <f t="shared" si="3"/>
        <v>152.4</v>
      </c>
      <c r="H618" s="117"/>
    </row>
    <row r="619" spans="1:8" ht="25.5" customHeight="1">
      <c r="A619" s="239" t="s">
        <v>478</v>
      </c>
      <c r="B619" s="234" t="s">
        <v>25</v>
      </c>
      <c r="C619" s="240">
        <v>12</v>
      </c>
      <c r="D619" s="234" t="s">
        <v>76</v>
      </c>
      <c r="E619" s="242" t="s">
        <v>480</v>
      </c>
      <c r="F619" s="240"/>
      <c r="G619" s="241">
        <f t="shared" si="3"/>
        <v>152.4</v>
      </c>
      <c r="H619" s="117"/>
    </row>
    <row r="620" spans="1:8" ht="14.25" customHeight="1">
      <c r="A620" s="239" t="s">
        <v>479</v>
      </c>
      <c r="B620" s="234" t="s">
        <v>25</v>
      </c>
      <c r="C620" s="240">
        <v>12</v>
      </c>
      <c r="D620" s="234" t="s">
        <v>76</v>
      </c>
      <c r="E620" s="242" t="s">
        <v>481</v>
      </c>
      <c r="F620" s="240"/>
      <c r="G620" s="241">
        <f t="shared" si="3"/>
        <v>152.4</v>
      </c>
      <c r="H620" s="117"/>
    </row>
    <row r="621" spans="1:8" ht="22.5">
      <c r="A621" s="239" t="s">
        <v>386</v>
      </c>
      <c r="B621" s="234" t="s">
        <v>25</v>
      </c>
      <c r="C621" s="240">
        <v>12</v>
      </c>
      <c r="D621" s="234" t="s">
        <v>76</v>
      </c>
      <c r="E621" s="242" t="s">
        <v>481</v>
      </c>
      <c r="F621" s="240">
        <v>200</v>
      </c>
      <c r="G621" s="241">
        <f t="shared" si="3"/>
        <v>152.4</v>
      </c>
      <c r="H621" s="117"/>
    </row>
    <row r="622" spans="1:8" ht="22.5">
      <c r="A622" s="238" t="s">
        <v>525</v>
      </c>
      <c r="B622" s="234" t="s">
        <v>25</v>
      </c>
      <c r="C622" s="240">
        <v>12</v>
      </c>
      <c r="D622" s="234" t="s">
        <v>76</v>
      </c>
      <c r="E622" s="242" t="s">
        <v>481</v>
      </c>
      <c r="F622" s="240">
        <v>240</v>
      </c>
      <c r="G622" s="241">
        <f t="shared" si="3"/>
        <v>152.4</v>
      </c>
      <c r="H622" s="117"/>
    </row>
    <row r="623" spans="1:8" ht="22.5">
      <c r="A623" s="238" t="s">
        <v>526</v>
      </c>
      <c r="B623" s="234" t="s">
        <v>25</v>
      </c>
      <c r="C623" s="240">
        <v>12</v>
      </c>
      <c r="D623" s="234" t="s">
        <v>76</v>
      </c>
      <c r="E623" s="242" t="s">
        <v>481</v>
      </c>
      <c r="F623" s="240">
        <v>244</v>
      </c>
      <c r="G623" s="241">
        <v>152.4</v>
      </c>
      <c r="H623" s="111"/>
    </row>
    <row r="624" spans="1:9" s="26" customFormat="1" ht="21">
      <c r="A624" s="87" t="s">
        <v>179</v>
      </c>
      <c r="B624" s="175"/>
      <c r="C624" s="159"/>
      <c r="D624" s="156"/>
      <c r="E624" s="156"/>
      <c r="F624" s="159"/>
      <c r="G624" s="160">
        <f>G625</f>
        <v>1884.9</v>
      </c>
      <c r="H624" s="111">
        <v>1884.9</v>
      </c>
      <c r="I624" s="162">
        <f>G624-H624</f>
        <v>0</v>
      </c>
    </row>
    <row r="625" spans="1:8" ht="12.75">
      <c r="A625" s="61" t="s">
        <v>11</v>
      </c>
      <c r="B625" s="11" t="s">
        <v>536</v>
      </c>
      <c r="C625" s="12" t="s">
        <v>12</v>
      </c>
      <c r="D625" s="11" t="s">
        <v>8</v>
      </c>
      <c r="E625" s="12" t="s">
        <v>9</v>
      </c>
      <c r="F625" s="12" t="s">
        <v>10</v>
      </c>
      <c r="G625" s="13">
        <f>G626+G637</f>
        <v>1884.9</v>
      </c>
      <c r="H625" s="111"/>
    </row>
    <row r="626" spans="1:8" ht="21">
      <c r="A626" s="251" t="s">
        <v>75</v>
      </c>
      <c r="B626" s="234" t="s">
        <v>536</v>
      </c>
      <c r="C626" s="232" t="s">
        <v>12</v>
      </c>
      <c r="D626" s="258" t="s">
        <v>76</v>
      </c>
      <c r="E626" s="232" t="s">
        <v>9</v>
      </c>
      <c r="F626" s="232" t="s">
        <v>10</v>
      </c>
      <c r="G626" s="259">
        <f>G627</f>
        <v>1018</v>
      </c>
      <c r="H626" s="112"/>
    </row>
    <row r="627" spans="1:8" ht="12.75">
      <c r="A627" s="239" t="s">
        <v>154</v>
      </c>
      <c r="B627" s="234" t="s">
        <v>536</v>
      </c>
      <c r="C627" s="240" t="s">
        <v>12</v>
      </c>
      <c r="D627" s="234" t="s">
        <v>76</v>
      </c>
      <c r="E627" s="240" t="s">
        <v>302</v>
      </c>
      <c r="F627" s="240" t="s">
        <v>10</v>
      </c>
      <c r="G627" s="236">
        <f>G628+G634+G633</f>
        <v>1018</v>
      </c>
      <c r="H627" s="112"/>
    </row>
    <row r="628" spans="1:8" ht="22.5">
      <c r="A628" s="244" t="s">
        <v>304</v>
      </c>
      <c r="B628" s="234" t="s">
        <v>536</v>
      </c>
      <c r="C628" s="240" t="s">
        <v>12</v>
      </c>
      <c r="D628" s="234" t="s">
        <v>76</v>
      </c>
      <c r="E628" s="240" t="s">
        <v>303</v>
      </c>
      <c r="F628" s="240"/>
      <c r="G628" s="236">
        <f>G629</f>
        <v>1018</v>
      </c>
      <c r="H628" s="112"/>
    </row>
    <row r="629" spans="1:8" s="68" customFormat="1" ht="33.75">
      <c r="A629" s="239" t="s">
        <v>105</v>
      </c>
      <c r="B629" s="234" t="s">
        <v>536</v>
      </c>
      <c r="C629" s="240" t="s">
        <v>12</v>
      </c>
      <c r="D629" s="234" t="s">
        <v>76</v>
      </c>
      <c r="E629" s="240" t="s">
        <v>303</v>
      </c>
      <c r="F629" s="240" t="s">
        <v>106</v>
      </c>
      <c r="G629" s="236">
        <f>G630</f>
        <v>1018</v>
      </c>
      <c r="H629" s="112"/>
    </row>
    <row r="630" spans="1:8" ht="12.75">
      <c r="A630" s="239" t="s">
        <v>107</v>
      </c>
      <c r="B630" s="234" t="s">
        <v>536</v>
      </c>
      <c r="C630" s="240" t="s">
        <v>12</v>
      </c>
      <c r="D630" s="234" t="s">
        <v>76</v>
      </c>
      <c r="E630" s="240" t="s">
        <v>303</v>
      </c>
      <c r="F630" s="240" t="s">
        <v>108</v>
      </c>
      <c r="G630" s="236">
        <f>G631+G632</f>
        <v>1018</v>
      </c>
      <c r="H630" s="112"/>
    </row>
    <row r="631" spans="1:8" ht="12.75">
      <c r="A631" s="245" t="s">
        <v>384</v>
      </c>
      <c r="B631" s="234" t="s">
        <v>536</v>
      </c>
      <c r="C631" s="240" t="s">
        <v>12</v>
      </c>
      <c r="D631" s="234" t="s">
        <v>76</v>
      </c>
      <c r="E631" s="240" t="s">
        <v>303</v>
      </c>
      <c r="F631" s="240" t="s">
        <v>110</v>
      </c>
      <c r="G631" s="236">
        <v>781.9</v>
      </c>
      <c r="H631" s="112"/>
    </row>
    <row r="632" spans="1:8" ht="33.75">
      <c r="A632" s="245" t="s">
        <v>385</v>
      </c>
      <c r="B632" s="234" t="s">
        <v>536</v>
      </c>
      <c r="C632" s="240" t="s">
        <v>12</v>
      </c>
      <c r="D632" s="234" t="s">
        <v>76</v>
      </c>
      <c r="E632" s="240" t="s">
        <v>303</v>
      </c>
      <c r="F632" s="240">
        <v>129</v>
      </c>
      <c r="G632" s="236">
        <v>236.1</v>
      </c>
      <c r="H632" s="112"/>
    </row>
    <row r="633" spans="1:8" ht="22.5" hidden="1">
      <c r="A633" s="78" t="s">
        <v>524</v>
      </c>
      <c r="B633" s="14" t="s">
        <v>536</v>
      </c>
      <c r="C633" s="15" t="s">
        <v>12</v>
      </c>
      <c r="D633" s="14" t="s">
        <v>76</v>
      </c>
      <c r="E633" s="15" t="s">
        <v>305</v>
      </c>
      <c r="F633" s="15">
        <v>123</v>
      </c>
      <c r="G633" s="72">
        <v>0</v>
      </c>
      <c r="H633" s="112"/>
    </row>
    <row r="634" spans="1:8" ht="22.5" hidden="1">
      <c r="A634" s="65" t="s">
        <v>386</v>
      </c>
      <c r="B634" s="14" t="s">
        <v>536</v>
      </c>
      <c r="C634" s="70" t="s">
        <v>12</v>
      </c>
      <c r="D634" s="14" t="s">
        <v>76</v>
      </c>
      <c r="E634" s="15" t="s">
        <v>305</v>
      </c>
      <c r="F634" s="15" t="s">
        <v>113</v>
      </c>
      <c r="G634" s="16">
        <f>G635</f>
        <v>0</v>
      </c>
      <c r="H634" s="112"/>
    </row>
    <row r="635" spans="1:8" ht="22.5" hidden="1">
      <c r="A635" s="141" t="s">
        <v>525</v>
      </c>
      <c r="B635" s="14" t="s">
        <v>536</v>
      </c>
      <c r="C635" s="70" t="s">
        <v>12</v>
      </c>
      <c r="D635" s="14" t="s">
        <v>76</v>
      </c>
      <c r="E635" s="15" t="s">
        <v>305</v>
      </c>
      <c r="F635" s="15" t="s">
        <v>115</v>
      </c>
      <c r="G635" s="16">
        <f>G636</f>
        <v>0</v>
      </c>
      <c r="H635" s="112"/>
    </row>
    <row r="636" spans="1:8" ht="22.5" hidden="1">
      <c r="A636" s="141" t="s">
        <v>526</v>
      </c>
      <c r="B636" s="14" t="s">
        <v>536</v>
      </c>
      <c r="C636" s="70" t="s">
        <v>12</v>
      </c>
      <c r="D636" s="14" t="s">
        <v>76</v>
      </c>
      <c r="E636" s="15" t="s">
        <v>305</v>
      </c>
      <c r="F636" s="15" t="s">
        <v>117</v>
      </c>
      <c r="G636" s="16">
        <v>0</v>
      </c>
      <c r="H636" s="111"/>
    </row>
    <row r="637" spans="1:8" ht="31.5">
      <c r="A637" s="251" t="s">
        <v>13</v>
      </c>
      <c r="B637" s="234" t="s">
        <v>536</v>
      </c>
      <c r="C637" s="232" t="s">
        <v>12</v>
      </c>
      <c r="D637" s="258" t="s">
        <v>14</v>
      </c>
      <c r="E637" s="232" t="s">
        <v>9</v>
      </c>
      <c r="F637" s="232" t="s">
        <v>10</v>
      </c>
      <c r="G637" s="259">
        <f>G638</f>
        <v>866.9</v>
      </c>
      <c r="H637" s="112"/>
    </row>
    <row r="638" spans="1:8" ht="12.75">
      <c r="A638" s="239" t="s">
        <v>307</v>
      </c>
      <c r="B638" s="234" t="s">
        <v>536</v>
      </c>
      <c r="C638" s="240" t="s">
        <v>12</v>
      </c>
      <c r="D638" s="234" t="s">
        <v>14</v>
      </c>
      <c r="E638" s="240" t="s">
        <v>306</v>
      </c>
      <c r="F638" s="240" t="s">
        <v>10</v>
      </c>
      <c r="G638" s="236">
        <f>G639+G644</f>
        <v>866.9</v>
      </c>
      <c r="H638" s="112"/>
    </row>
    <row r="639" spans="1:8" ht="33.75">
      <c r="A639" s="239" t="s">
        <v>105</v>
      </c>
      <c r="B639" s="234" t="s">
        <v>536</v>
      </c>
      <c r="C639" s="240" t="s">
        <v>12</v>
      </c>
      <c r="D639" s="234" t="s">
        <v>14</v>
      </c>
      <c r="E639" s="240" t="s">
        <v>308</v>
      </c>
      <c r="F639" s="240" t="s">
        <v>106</v>
      </c>
      <c r="G639" s="236">
        <f>G640</f>
        <v>780.5</v>
      </c>
      <c r="H639" s="112"/>
    </row>
    <row r="640" spans="1:8" ht="12.75">
      <c r="A640" s="239" t="s">
        <v>107</v>
      </c>
      <c r="B640" s="234" t="s">
        <v>536</v>
      </c>
      <c r="C640" s="240" t="s">
        <v>12</v>
      </c>
      <c r="D640" s="234" t="s">
        <v>14</v>
      </c>
      <c r="E640" s="240" t="s">
        <v>308</v>
      </c>
      <c r="F640" s="240" t="s">
        <v>108</v>
      </c>
      <c r="G640" s="236">
        <f>G641+G643+G642</f>
        <v>780.5</v>
      </c>
      <c r="H640" s="112"/>
    </row>
    <row r="641" spans="1:8" ht="12.75">
      <c r="A641" s="245" t="s">
        <v>384</v>
      </c>
      <c r="B641" s="234" t="s">
        <v>536</v>
      </c>
      <c r="C641" s="240" t="s">
        <v>12</v>
      </c>
      <c r="D641" s="234" t="s">
        <v>14</v>
      </c>
      <c r="E641" s="240" t="s">
        <v>308</v>
      </c>
      <c r="F641" s="240" t="s">
        <v>110</v>
      </c>
      <c r="G641" s="236">
        <v>581.3</v>
      </c>
      <c r="H641" s="112"/>
    </row>
    <row r="642" spans="1:8" ht="33.75">
      <c r="A642" s="245" t="s">
        <v>385</v>
      </c>
      <c r="B642" s="234" t="s">
        <v>536</v>
      </c>
      <c r="C642" s="240" t="s">
        <v>12</v>
      </c>
      <c r="D642" s="234" t="s">
        <v>14</v>
      </c>
      <c r="E642" s="240" t="s">
        <v>308</v>
      </c>
      <c r="F642" s="240">
        <v>129</v>
      </c>
      <c r="G642" s="236">
        <v>175.6</v>
      </c>
      <c r="H642" s="112"/>
    </row>
    <row r="643" spans="1:8" ht="22.5">
      <c r="A643" s="253" t="s">
        <v>524</v>
      </c>
      <c r="B643" s="234" t="s">
        <v>536</v>
      </c>
      <c r="C643" s="240" t="s">
        <v>12</v>
      </c>
      <c r="D643" s="234" t="s">
        <v>14</v>
      </c>
      <c r="E643" s="240" t="s">
        <v>309</v>
      </c>
      <c r="F643" s="240" t="s">
        <v>112</v>
      </c>
      <c r="G643" s="236">
        <v>23.6</v>
      </c>
      <c r="H643" s="112"/>
    </row>
    <row r="644" spans="1:8" ht="22.5">
      <c r="A644" s="239" t="s">
        <v>386</v>
      </c>
      <c r="B644" s="234" t="s">
        <v>536</v>
      </c>
      <c r="C644" s="240" t="s">
        <v>12</v>
      </c>
      <c r="D644" s="234" t="s">
        <v>14</v>
      </c>
      <c r="E644" s="240" t="s">
        <v>309</v>
      </c>
      <c r="F644" s="240" t="s">
        <v>113</v>
      </c>
      <c r="G644" s="236">
        <f>G646+G645</f>
        <v>86.4</v>
      </c>
      <c r="H644" s="112"/>
    </row>
    <row r="645" spans="1:8" ht="22.5">
      <c r="A645" s="238" t="s">
        <v>538</v>
      </c>
      <c r="B645" s="234" t="s">
        <v>536</v>
      </c>
      <c r="C645" s="240" t="s">
        <v>12</v>
      </c>
      <c r="D645" s="234" t="s">
        <v>14</v>
      </c>
      <c r="E645" s="240" t="s">
        <v>309</v>
      </c>
      <c r="F645" s="240">
        <v>242</v>
      </c>
      <c r="G645" s="236">
        <v>15.2</v>
      </c>
      <c r="H645" s="112"/>
    </row>
    <row r="646" spans="1:8" ht="22.5">
      <c r="A646" s="238" t="s">
        <v>525</v>
      </c>
      <c r="B646" s="234" t="s">
        <v>536</v>
      </c>
      <c r="C646" s="240" t="s">
        <v>12</v>
      </c>
      <c r="D646" s="234" t="s">
        <v>14</v>
      </c>
      <c r="E646" s="240" t="s">
        <v>309</v>
      </c>
      <c r="F646" s="240" t="s">
        <v>115</v>
      </c>
      <c r="G646" s="236">
        <f>G647</f>
        <v>71.2</v>
      </c>
      <c r="H646" s="112"/>
    </row>
    <row r="647" spans="1:8" ht="22.5">
      <c r="A647" s="238" t="s">
        <v>526</v>
      </c>
      <c r="B647" s="234" t="s">
        <v>536</v>
      </c>
      <c r="C647" s="240" t="s">
        <v>12</v>
      </c>
      <c r="D647" s="234" t="s">
        <v>14</v>
      </c>
      <c r="E647" s="240" t="s">
        <v>309</v>
      </c>
      <c r="F647" s="240" t="s">
        <v>117</v>
      </c>
      <c r="G647" s="236">
        <v>71.2</v>
      </c>
      <c r="H647" s="116"/>
    </row>
    <row r="648" spans="1:9" ht="21">
      <c r="A648" s="87" t="s">
        <v>178</v>
      </c>
      <c r="B648" s="152" t="s">
        <v>183</v>
      </c>
      <c r="C648" s="163"/>
      <c r="D648" s="164"/>
      <c r="E648" s="163"/>
      <c r="F648" s="163"/>
      <c r="G648" s="165">
        <f>G649</f>
        <v>1819</v>
      </c>
      <c r="H648" s="111">
        <v>1819</v>
      </c>
      <c r="I648" s="69">
        <f>G648-H648</f>
        <v>0</v>
      </c>
    </row>
    <row r="649" spans="1:8" ht="21">
      <c r="A649" s="251" t="s">
        <v>73</v>
      </c>
      <c r="B649" s="266" t="s">
        <v>183</v>
      </c>
      <c r="C649" s="232" t="s">
        <v>12</v>
      </c>
      <c r="D649" s="258" t="s">
        <v>74</v>
      </c>
      <c r="E649" s="232" t="s">
        <v>9</v>
      </c>
      <c r="F649" s="232" t="s">
        <v>10</v>
      </c>
      <c r="G649" s="259">
        <f>G650</f>
        <v>1819</v>
      </c>
      <c r="H649" s="112"/>
    </row>
    <row r="650" spans="1:8" s="68" customFormat="1" ht="12.75">
      <c r="A650" s="244" t="s">
        <v>311</v>
      </c>
      <c r="B650" s="243" t="s">
        <v>183</v>
      </c>
      <c r="C650" s="240" t="s">
        <v>12</v>
      </c>
      <c r="D650" s="234" t="s">
        <v>74</v>
      </c>
      <c r="E650" s="240" t="s">
        <v>310</v>
      </c>
      <c r="F650" s="240" t="s">
        <v>10</v>
      </c>
      <c r="G650" s="236">
        <f>G651+G656+G660</f>
        <v>1819</v>
      </c>
      <c r="H650" s="112"/>
    </row>
    <row r="651" spans="1:8" s="26" customFormat="1" ht="33.75">
      <c r="A651" s="239" t="s">
        <v>105</v>
      </c>
      <c r="B651" s="243" t="s">
        <v>183</v>
      </c>
      <c r="C651" s="240" t="s">
        <v>12</v>
      </c>
      <c r="D651" s="234" t="s">
        <v>74</v>
      </c>
      <c r="E651" s="234" t="s">
        <v>312</v>
      </c>
      <c r="F651" s="240" t="s">
        <v>106</v>
      </c>
      <c r="G651" s="236">
        <f>G652</f>
        <v>1752.4</v>
      </c>
      <c r="H651" s="112"/>
    </row>
    <row r="652" spans="1:8" s="26" customFormat="1" ht="11.25">
      <c r="A652" s="239" t="s">
        <v>107</v>
      </c>
      <c r="B652" s="243" t="s">
        <v>183</v>
      </c>
      <c r="C652" s="240" t="s">
        <v>12</v>
      </c>
      <c r="D652" s="234" t="s">
        <v>74</v>
      </c>
      <c r="E652" s="234" t="s">
        <v>312</v>
      </c>
      <c r="F652" s="240" t="s">
        <v>108</v>
      </c>
      <c r="G652" s="236">
        <f>G653+G655+G654</f>
        <v>1752.4</v>
      </c>
      <c r="H652" s="112"/>
    </row>
    <row r="653" spans="1:8" s="26" customFormat="1" ht="11.25">
      <c r="A653" s="245" t="s">
        <v>384</v>
      </c>
      <c r="B653" s="243" t="s">
        <v>183</v>
      </c>
      <c r="C653" s="240" t="s">
        <v>12</v>
      </c>
      <c r="D653" s="234" t="s">
        <v>74</v>
      </c>
      <c r="E653" s="234" t="s">
        <v>312</v>
      </c>
      <c r="F653" s="240" t="s">
        <v>110</v>
      </c>
      <c r="G653" s="236">
        <v>1335.6</v>
      </c>
      <c r="H653" s="112"/>
    </row>
    <row r="654" spans="1:8" ht="33.75">
      <c r="A654" s="245" t="s">
        <v>385</v>
      </c>
      <c r="B654" s="243" t="s">
        <v>183</v>
      </c>
      <c r="C654" s="240" t="s">
        <v>12</v>
      </c>
      <c r="D654" s="234" t="s">
        <v>74</v>
      </c>
      <c r="E654" s="234" t="s">
        <v>312</v>
      </c>
      <c r="F654" s="240">
        <v>129</v>
      </c>
      <c r="G654" s="236">
        <v>403.4</v>
      </c>
      <c r="H654" s="112"/>
    </row>
    <row r="655" spans="1:8" ht="12.75">
      <c r="A655" s="239" t="s">
        <v>111</v>
      </c>
      <c r="B655" s="243" t="s">
        <v>183</v>
      </c>
      <c r="C655" s="240" t="s">
        <v>12</v>
      </c>
      <c r="D655" s="234" t="s">
        <v>74</v>
      </c>
      <c r="E655" s="234" t="s">
        <v>313</v>
      </c>
      <c r="F655" s="240">
        <v>122</v>
      </c>
      <c r="G655" s="236">
        <v>13.4</v>
      </c>
      <c r="H655" s="112"/>
    </row>
    <row r="656" spans="1:8" s="26" customFormat="1" ht="22.5">
      <c r="A656" s="239" t="s">
        <v>386</v>
      </c>
      <c r="B656" s="243" t="s">
        <v>183</v>
      </c>
      <c r="C656" s="240" t="s">
        <v>12</v>
      </c>
      <c r="D656" s="234" t="s">
        <v>74</v>
      </c>
      <c r="E656" s="234" t="s">
        <v>313</v>
      </c>
      <c r="F656" s="240" t="s">
        <v>113</v>
      </c>
      <c r="G656" s="236">
        <f>G657</f>
        <v>64.8</v>
      </c>
      <c r="H656" s="112"/>
    </row>
    <row r="657" spans="1:8" s="26" customFormat="1" ht="22.5">
      <c r="A657" s="238" t="s">
        <v>525</v>
      </c>
      <c r="B657" s="243" t="s">
        <v>183</v>
      </c>
      <c r="C657" s="240" t="s">
        <v>12</v>
      </c>
      <c r="D657" s="234" t="s">
        <v>74</v>
      </c>
      <c r="E657" s="234" t="s">
        <v>313</v>
      </c>
      <c r="F657" s="240" t="s">
        <v>115</v>
      </c>
      <c r="G657" s="236">
        <f>G659+G658</f>
        <v>64.8</v>
      </c>
      <c r="H657" s="112"/>
    </row>
    <row r="658" spans="1:8" s="26" customFormat="1" ht="22.5">
      <c r="A658" s="238" t="s">
        <v>538</v>
      </c>
      <c r="B658" s="243" t="s">
        <v>183</v>
      </c>
      <c r="C658" s="240" t="s">
        <v>12</v>
      </c>
      <c r="D658" s="234" t="s">
        <v>74</v>
      </c>
      <c r="E658" s="234" t="s">
        <v>313</v>
      </c>
      <c r="F658" s="240">
        <v>242</v>
      </c>
      <c r="G658" s="236">
        <v>41.4</v>
      </c>
      <c r="H658" s="112"/>
    </row>
    <row r="659" spans="1:8" s="26" customFormat="1" ht="22.5">
      <c r="A659" s="238" t="s">
        <v>526</v>
      </c>
      <c r="B659" s="243" t="s">
        <v>183</v>
      </c>
      <c r="C659" s="240" t="s">
        <v>12</v>
      </c>
      <c r="D659" s="234" t="s">
        <v>74</v>
      </c>
      <c r="E659" s="234" t="s">
        <v>313</v>
      </c>
      <c r="F659" s="240" t="s">
        <v>117</v>
      </c>
      <c r="G659" s="236">
        <v>23.4</v>
      </c>
      <c r="H659" s="112"/>
    </row>
    <row r="660" spans="1:8" ht="12.75">
      <c r="A660" s="239" t="s">
        <v>118</v>
      </c>
      <c r="B660" s="243" t="s">
        <v>183</v>
      </c>
      <c r="C660" s="240" t="s">
        <v>12</v>
      </c>
      <c r="D660" s="234" t="s">
        <v>74</v>
      </c>
      <c r="E660" s="234" t="s">
        <v>313</v>
      </c>
      <c r="F660" s="240" t="s">
        <v>48</v>
      </c>
      <c r="G660" s="236">
        <f>G661</f>
        <v>1.8</v>
      </c>
      <c r="H660" s="112"/>
    </row>
    <row r="661" spans="1:8" ht="12.75">
      <c r="A661" s="238" t="s">
        <v>531</v>
      </c>
      <c r="B661" s="243" t="s">
        <v>183</v>
      </c>
      <c r="C661" s="240" t="s">
        <v>12</v>
      </c>
      <c r="D661" s="234" t="s">
        <v>74</v>
      </c>
      <c r="E661" s="234" t="s">
        <v>313</v>
      </c>
      <c r="F661" s="240" t="s">
        <v>119</v>
      </c>
      <c r="G661" s="236">
        <f>G662</f>
        <v>1.8</v>
      </c>
      <c r="H661" s="112"/>
    </row>
    <row r="662" spans="1:8" s="68" customFormat="1" ht="12.75">
      <c r="A662" s="239" t="s">
        <v>537</v>
      </c>
      <c r="B662" s="243" t="s">
        <v>183</v>
      </c>
      <c r="C662" s="240" t="s">
        <v>12</v>
      </c>
      <c r="D662" s="234" t="s">
        <v>74</v>
      </c>
      <c r="E662" s="234" t="s">
        <v>313</v>
      </c>
      <c r="F662" s="240">
        <v>853</v>
      </c>
      <c r="G662" s="236">
        <v>1.8</v>
      </c>
      <c r="H662" s="23"/>
    </row>
  </sheetData>
  <sheetProtection/>
  <autoFilter ref="A13:G231"/>
  <mergeCells count="10">
    <mergeCell ref="A11:G11"/>
    <mergeCell ref="B9:G9"/>
    <mergeCell ref="B1:G1"/>
    <mergeCell ref="B4:G4"/>
    <mergeCell ref="B3:G3"/>
    <mergeCell ref="B2:G2"/>
    <mergeCell ref="B8:G8"/>
    <mergeCell ref="B7:G7"/>
    <mergeCell ref="B6:G6"/>
    <mergeCell ref="B5:G5"/>
  </mergeCells>
  <printOptions/>
  <pageMargins left="0.5905511811023623" right="0" top="0.2755905511811024" bottom="0.5118110236220472" header="0.2755905511811024" footer="0.4724409448818898"/>
  <pageSetup horizontalDpi="600" verticalDpi="600" orientation="portrait" paperSize="9" scale="96" r:id="rId1"/>
  <rowBreaks count="5" manualBreakCount="5">
    <brk id="62" max="6" man="1"/>
    <brk id="118" max="6" man="1"/>
    <brk id="184" max="6" man="1"/>
    <brk id="308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681"/>
  <sheetViews>
    <sheetView view="pageBreakPreview" zoomScale="86" zoomScaleSheetLayoutView="86" workbookViewId="0" topLeftCell="A1">
      <selection activeCell="L18" sqref="L18"/>
    </sheetView>
  </sheetViews>
  <sheetFormatPr defaultColWidth="9.140625" defaultRowHeight="12.75"/>
  <cols>
    <col min="1" max="1" width="47.7109375" style="324" customWidth="1"/>
    <col min="2" max="2" width="3.7109375" style="325" customWidth="1"/>
    <col min="3" max="3" width="5.421875" style="325" customWidth="1"/>
    <col min="4" max="4" width="11.57421875" style="325" customWidth="1"/>
    <col min="5" max="5" width="8.28125" style="75" customWidth="1"/>
    <col min="6" max="6" width="13.140625" style="321" hidden="1" customWidth="1"/>
    <col min="7" max="7" width="10.140625" style="321" hidden="1" customWidth="1"/>
    <col min="8" max="8" width="14.421875" style="362" customWidth="1"/>
    <col min="9" max="9" width="14.7109375" style="321" customWidth="1"/>
    <col min="10" max="10" width="10.140625" style="362" customWidth="1"/>
    <col min="11" max="11" width="9.140625" style="362" customWidth="1"/>
    <col min="12" max="12" width="9.7109375" style="362" bestFit="1" customWidth="1"/>
    <col min="13" max="13" width="10.140625" style="362" customWidth="1"/>
    <col min="14" max="14" width="9.7109375" style="321" bestFit="1" customWidth="1"/>
    <col min="15" max="16384" width="9.140625" style="321" customWidth="1"/>
  </cols>
  <sheetData>
    <row r="1" spans="1:10" ht="12.75">
      <c r="A1" s="342"/>
      <c r="B1" s="342"/>
      <c r="C1" s="342"/>
      <c r="D1" s="342"/>
      <c r="E1" s="593" t="s">
        <v>736</v>
      </c>
      <c r="F1" s="593"/>
      <c r="G1" s="593"/>
      <c r="H1" s="593"/>
      <c r="I1" s="593"/>
      <c r="J1" s="593"/>
    </row>
    <row r="2" spans="1:10" ht="12.75">
      <c r="A2" s="342"/>
      <c r="B2" s="342"/>
      <c r="C2" s="342"/>
      <c r="D2" s="342"/>
      <c r="E2" s="593" t="s">
        <v>707</v>
      </c>
      <c r="F2" s="593"/>
      <c r="G2" s="593"/>
      <c r="H2" s="593"/>
      <c r="I2" s="593"/>
      <c r="J2" s="593"/>
    </row>
    <row r="3" spans="1:10" ht="12.75">
      <c r="A3" s="342"/>
      <c r="B3" s="342"/>
      <c r="C3" s="342"/>
      <c r="D3" s="342"/>
      <c r="E3" s="593" t="s">
        <v>684</v>
      </c>
      <c r="F3" s="593"/>
      <c r="G3" s="593"/>
      <c r="H3" s="593"/>
      <c r="I3" s="593"/>
      <c r="J3" s="593"/>
    </row>
    <row r="4" spans="1:10" ht="12.75">
      <c r="A4" s="342"/>
      <c r="B4" s="342"/>
      <c r="C4" s="342"/>
      <c r="D4" s="342"/>
      <c r="E4" s="593" t="s">
        <v>685</v>
      </c>
      <c r="F4" s="593"/>
      <c r="G4" s="593"/>
      <c r="H4" s="593"/>
      <c r="I4" s="593"/>
      <c r="J4" s="593"/>
    </row>
    <row r="5" spans="1:10" ht="12.75">
      <c r="A5" s="342"/>
      <c r="B5" s="342"/>
      <c r="C5" s="342"/>
      <c r="D5" s="342"/>
      <c r="E5" s="593" t="s">
        <v>709</v>
      </c>
      <c r="F5" s="593"/>
      <c r="G5" s="593"/>
      <c r="H5" s="593"/>
      <c r="I5" s="593"/>
      <c r="J5" s="593"/>
    </row>
    <row r="6" spans="1:10" ht="12.75">
      <c r="A6" s="342"/>
      <c r="B6" s="342"/>
      <c r="C6" s="342"/>
      <c r="D6" s="342"/>
      <c r="E6" s="593" t="s">
        <v>708</v>
      </c>
      <c r="F6" s="593"/>
      <c r="G6" s="593"/>
      <c r="H6" s="593"/>
      <c r="I6" s="593"/>
      <c r="J6" s="593"/>
    </row>
    <row r="7" spans="1:10" ht="12.75">
      <c r="A7" s="342"/>
      <c r="B7" s="342"/>
      <c r="C7" s="342"/>
      <c r="D7" s="342"/>
      <c r="E7" s="593" t="s">
        <v>685</v>
      </c>
      <c r="F7" s="593"/>
      <c r="G7" s="593"/>
      <c r="H7" s="593"/>
      <c r="I7" s="593"/>
      <c r="J7" s="593"/>
    </row>
    <row r="8" spans="1:10" ht="12.75">
      <c r="A8" s="342"/>
      <c r="B8" s="342"/>
      <c r="C8" s="342"/>
      <c r="D8" s="342"/>
      <c r="E8" s="593" t="s">
        <v>763</v>
      </c>
      <c r="F8" s="593"/>
      <c r="G8" s="593"/>
      <c r="H8" s="593"/>
      <c r="I8" s="593"/>
      <c r="J8" s="593"/>
    </row>
    <row r="9" spans="1:10" ht="24.75" customHeight="1">
      <c r="A9" s="596" t="s">
        <v>166</v>
      </c>
      <c r="B9" s="596"/>
      <c r="C9" s="596"/>
      <c r="D9" s="596"/>
      <c r="E9" s="596"/>
      <c r="F9" s="596"/>
      <c r="G9" s="596"/>
      <c r="H9" s="596"/>
      <c r="I9" s="596"/>
      <c r="J9" s="386"/>
    </row>
    <row r="10" spans="1:9" ht="30.75" customHeight="1">
      <c r="A10" s="596" t="s">
        <v>765</v>
      </c>
      <c r="B10" s="596"/>
      <c r="C10" s="596"/>
      <c r="D10" s="596"/>
      <c r="E10" s="596"/>
      <c r="F10" s="596"/>
      <c r="G10" s="596"/>
      <c r="H10" s="596"/>
      <c r="I10" s="596"/>
    </row>
    <row r="11" spans="5:10" ht="12.75">
      <c r="E11" s="326"/>
      <c r="F11" s="326"/>
      <c r="G11" s="326"/>
      <c r="H11" s="326"/>
      <c r="I11" s="326"/>
      <c r="J11" s="326" t="s">
        <v>1</v>
      </c>
    </row>
    <row r="12" spans="1:13" s="322" customFormat="1" ht="31.5">
      <c r="A12" s="320" t="s">
        <v>150</v>
      </c>
      <c r="B12" s="92" t="s">
        <v>3</v>
      </c>
      <c r="C12" s="93" t="s">
        <v>4</v>
      </c>
      <c r="D12" s="92" t="s">
        <v>5</v>
      </c>
      <c r="E12" s="92" t="s">
        <v>6</v>
      </c>
      <c r="F12" s="384" t="s">
        <v>672</v>
      </c>
      <c r="G12" s="385" t="s">
        <v>671</v>
      </c>
      <c r="H12" s="320" t="s">
        <v>757</v>
      </c>
      <c r="I12" s="385" t="s">
        <v>771</v>
      </c>
      <c r="J12" s="320" t="s">
        <v>681</v>
      </c>
      <c r="K12" s="353"/>
      <c r="L12" s="353"/>
      <c r="M12" s="353"/>
    </row>
    <row r="13" spans="1:14" s="327" customFormat="1" ht="12.75">
      <c r="A13" s="190" t="s">
        <v>7</v>
      </c>
      <c r="B13" s="191"/>
      <c r="C13" s="192"/>
      <c r="D13" s="191"/>
      <c r="E13" s="191"/>
      <c r="F13" s="357" t="e">
        <f>F14+F121+F137+F163+F258+F277+F430+F518+F526+F637+F646+F653+F660</f>
        <v>#REF!</v>
      </c>
      <c r="G13" s="357" t="e">
        <f>G14+G121+G137+G163+G258+G277+G430+G518+G526+G637+G646+G653+G660</f>
        <v>#REF!</v>
      </c>
      <c r="H13" s="193">
        <f>H14+H121+H137+H163+H258+H277+H430+H518+H526+H637+H646+H653+H660</f>
        <v>488833.93499999994</v>
      </c>
      <c r="I13" s="357">
        <f>I14+I121+I137+I163+I258+I277+I430+I518+I526+I637+I646+I653+I660</f>
        <v>368684.6430000001</v>
      </c>
      <c r="J13" s="401">
        <f>I13/H13*100%</f>
        <v>0.7542124566290598</v>
      </c>
      <c r="K13" s="364">
        <v>488833.9</v>
      </c>
      <c r="L13" s="363">
        <f>H13-K13</f>
        <v>0.03499999991618097</v>
      </c>
      <c r="M13" s="364">
        <v>368684.694</v>
      </c>
      <c r="N13" s="457">
        <f>I13-M13</f>
        <v>-0.0509999999194406</v>
      </c>
    </row>
    <row r="14" spans="1:14" s="322" customFormat="1" ht="12.75">
      <c r="A14" s="194" t="s">
        <v>634</v>
      </c>
      <c r="B14" s="92" t="s">
        <v>12</v>
      </c>
      <c r="C14" s="93" t="s">
        <v>8</v>
      </c>
      <c r="D14" s="92" t="s">
        <v>9</v>
      </c>
      <c r="E14" s="92" t="s">
        <v>10</v>
      </c>
      <c r="F14" s="358">
        <f>F15+F26+F37+F61+F91+F96</f>
        <v>26185.600000000002</v>
      </c>
      <c r="G14" s="358">
        <f>G15+G26+G37+G61+G91+G96</f>
        <v>679.75</v>
      </c>
      <c r="H14" s="195">
        <f>H15+H26+H37+H61+H91+H96</f>
        <v>27081.192</v>
      </c>
      <c r="I14" s="358">
        <f>I15+I26+I37+I61+I91+I96</f>
        <v>23840.25</v>
      </c>
      <c r="J14" s="401">
        <f aca="true" t="shared" si="0" ref="J14:J81">I14/H14*100%</f>
        <v>0.8803249871719089</v>
      </c>
      <c r="K14" s="353">
        <v>27081.195</v>
      </c>
      <c r="L14" s="363">
        <f>H14-K14</f>
        <v>-0.0030000000006111804</v>
      </c>
      <c r="M14" s="353">
        <v>23840.254</v>
      </c>
      <c r="N14" s="457">
        <f>I14-M14</f>
        <v>-0.004000000000814907</v>
      </c>
    </row>
    <row r="15" spans="1:13" s="322" customFormat="1" ht="35.25" customHeight="1">
      <c r="A15" s="194" t="s">
        <v>75</v>
      </c>
      <c r="B15" s="92" t="s">
        <v>12</v>
      </c>
      <c r="C15" s="93" t="s">
        <v>76</v>
      </c>
      <c r="D15" s="92" t="s">
        <v>9</v>
      </c>
      <c r="E15" s="92" t="s">
        <v>10</v>
      </c>
      <c r="F15" s="358">
        <f>F16</f>
        <v>1018</v>
      </c>
      <c r="G15" s="358">
        <f>G16</f>
        <v>340</v>
      </c>
      <c r="H15" s="195">
        <f>H16</f>
        <v>1360.0459999999998</v>
      </c>
      <c r="I15" s="358">
        <f>I16</f>
        <v>1167.3890000000001</v>
      </c>
      <c r="J15" s="401">
        <f t="shared" si="0"/>
        <v>0.8583452324406676</v>
      </c>
      <c r="K15" s="501"/>
      <c r="L15" s="353"/>
      <c r="M15" s="353"/>
    </row>
    <row r="16" spans="1:13" s="322" customFormat="1" ht="15.75" customHeight="1">
      <c r="A16" s="73" t="s">
        <v>154</v>
      </c>
      <c r="B16" s="70" t="s">
        <v>12</v>
      </c>
      <c r="C16" s="74" t="s">
        <v>76</v>
      </c>
      <c r="D16" s="70" t="s">
        <v>302</v>
      </c>
      <c r="E16" s="70" t="s">
        <v>10</v>
      </c>
      <c r="F16" s="359">
        <f>F17+F23</f>
        <v>1018</v>
      </c>
      <c r="G16" s="359">
        <f>G17+G23</f>
        <v>340</v>
      </c>
      <c r="H16" s="72">
        <f>H17+H23</f>
        <v>1360.0459999999998</v>
      </c>
      <c r="I16" s="359">
        <f>I17+I23</f>
        <v>1167.3890000000001</v>
      </c>
      <c r="J16" s="401">
        <f t="shared" si="0"/>
        <v>0.8583452324406676</v>
      </c>
      <c r="K16" s="353"/>
      <c r="L16" s="353"/>
      <c r="M16" s="353"/>
    </row>
    <row r="17" spans="1:13" s="322" customFormat="1" ht="24.75" customHeight="1">
      <c r="A17" s="203" t="s">
        <v>304</v>
      </c>
      <c r="B17" s="70" t="s">
        <v>12</v>
      </c>
      <c r="C17" s="74" t="s">
        <v>76</v>
      </c>
      <c r="D17" s="70" t="s">
        <v>303</v>
      </c>
      <c r="E17" s="70"/>
      <c r="F17" s="359">
        <f aca="true" t="shared" si="1" ref="F17:I18">F18</f>
        <v>1018</v>
      </c>
      <c r="G17" s="359">
        <f t="shared" si="1"/>
        <v>340</v>
      </c>
      <c r="H17" s="72">
        <f t="shared" si="1"/>
        <v>1360.0459999999998</v>
      </c>
      <c r="I17" s="359">
        <f t="shared" si="1"/>
        <v>1167.3890000000001</v>
      </c>
      <c r="J17" s="401">
        <f t="shared" si="0"/>
        <v>0.8583452324406676</v>
      </c>
      <c r="K17" s="353"/>
      <c r="L17" s="353"/>
      <c r="M17" s="353"/>
    </row>
    <row r="18" spans="1:13" s="327" customFormat="1" ht="45">
      <c r="A18" s="73" t="s">
        <v>105</v>
      </c>
      <c r="B18" s="70" t="s">
        <v>12</v>
      </c>
      <c r="C18" s="74" t="s">
        <v>76</v>
      </c>
      <c r="D18" s="70" t="s">
        <v>303</v>
      </c>
      <c r="E18" s="70" t="s">
        <v>106</v>
      </c>
      <c r="F18" s="359">
        <f t="shared" si="1"/>
        <v>1018</v>
      </c>
      <c r="G18" s="359">
        <f t="shared" si="1"/>
        <v>340</v>
      </c>
      <c r="H18" s="72">
        <f t="shared" si="1"/>
        <v>1360.0459999999998</v>
      </c>
      <c r="I18" s="359">
        <f t="shared" si="1"/>
        <v>1167.3890000000001</v>
      </c>
      <c r="J18" s="401">
        <f t="shared" si="0"/>
        <v>0.8583452324406676</v>
      </c>
      <c r="K18" s="364"/>
      <c r="L18" s="364"/>
      <c r="M18" s="364"/>
    </row>
    <row r="19" spans="1:13" s="322" customFormat="1" ht="23.25" customHeight="1">
      <c r="A19" s="73" t="s">
        <v>107</v>
      </c>
      <c r="B19" s="70" t="s">
        <v>12</v>
      </c>
      <c r="C19" s="74" t="s">
        <v>76</v>
      </c>
      <c r="D19" s="70" t="s">
        <v>303</v>
      </c>
      <c r="E19" s="70" t="s">
        <v>108</v>
      </c>
      <c r="F19" s="359">
        <f>F20+F22+F21</f>
        <v>1018</v>
      </c>
      <c r="G19" s="359">
        <f>G20+G22+G21</f>
        <v>340</v>
      </c>
      <c r="H19" s="72">
        <f>H20+H22+H21</f>
        <v>1360.0459999999998</v>
      </c>
      <c r="I19" s="359">
        <f>I20+I22+I21</f>
        <v>1167.3890000000001</v>
      </c>
      <c r="J19" s="401">
        <f t="shared" si="0"/>
        <v>0.8583452324406676</v>
      </c>
      <c r="K19" s="353"/>
      <c r="L19" s="353"/>
      <c r="M19" s="353"/>
    </row>
    <row r="20" spans="1:13" s="322" customFormat="1" ht="11.25" customHeight="1">
      <c r="A20" s="198" t="s">
        <v>384</v>
      </c>
      <c r="B20" s="70" t="s">
        <v>12</v>
      </c>
      <c r="C20" s="74" t="s">
        <v>76</v>
      </c>
      <c r="D20" s="70" t="s">
        <v>303</v>
      </c>
      <c r="E20" s="70" t="s">
        <v>110</v>
      </c>
      <c r="F20" s="359">
        <f>'Пр3 ведом'!G740</f>
        <v>781.9</v>
      </c>
      <c r="G20" s="359">
        <f>'Пр3 ведом'!H740</f>
        <v>0</v>
      </c>
      <c r="H20" s="72">
        <f>'Пр3 ведом'!I740</f>
        <v>781.9</v>
      </c>
      <c r="I20" s="72">
        <f>'Пр3 ведом'!J740</f>
        <v>617.366</v>
      </c>
      <c r="J20" s="401">
        <f t="shared" si="0"/>
        <v>0.7895715564650211</v>
      </c>
      <c r="K20" s="353"/>
      <c r="L20" s="353"/>
      <c r="M20" s="353"/>
    </row>
    <row r="21" spans="1:13" s="322" customFormat="1" ht="33.75" customHeight="1">
      <c r="A21" s="198" t="s">
        <v>385</v>
      </c>
      <c r="B21" s="70" t="s">
        <v>12</v>
      </c>
      <c r="C21" s="74" t="s">
        <v>76</v>
      </c>
      <c r="D21" s="70" t="s">
        <v>303</v>
      </c>
      <c r="E21" s="70">
        <v>129</v>
      </c>
      <c r="F21" s="359">
        <f>'Пр3 ведом'!G741</f>
        <v>236.1</v>
      </c>
      <c r="G21" s="359">
        <f>'Пр3 ведом'!H741</f>
        <v>0</v>
      </c>
      <c r="H21" s="72">
        <f>'Пр3 ведом'!I741</f>
        <v>236.1</v>
      </c>
      <c r="I21" s="72">
        <f>'Пр3 ведом'!J741</f>
        <v>207.977</v>
      </c>
      <c r="J21" s="401">
        <f t="shared" si="0"/>
        <v>0.880885218127912</v>
      </c>
      <c r="K21" s="353"/>
      <c r="L21" s="353"/>
      <c r="M21" s="353"/>
    </row>
    <row r="22" spans="1:13" s="322" customFormat="1" ht="22.5" customHeight="1">
      <c r="A22" s="198" t="s">
        <v>524</v>
      </c>
      <c r="B22" s="70" t="s">
        <v>12</v>
      </c>
      <c r="C22" s="74" t="s">
        <v>76</v>
      </c>
      <c r="D22" s="70" t="s">
        <v>305</v>
      </c>
      <c r="E22" s="70">
        <v>122</v>
      </c>
      <c r="F22" s="359">
        <f>'Пр3 ведом'!G742</f>
        <v>0</v>
      </c>
      <c r="G22" s="359">
        <f>'Пр3 ведом'!H742</f>
        <v>340</v>
      </c>
      <c r="H22" s="72">
        <f>'Пр3 ведом'!I742</f>
        <v>342.046</v>
      </c>
      <c r="I22" s="72">
        <f>'Пр3 ведом'!J742</f>
        <v>342.046</v>
      </c>
      <c r="J22" s="401">
        <f t="shared" si="0"/>
        <v>1</v>
      </c>
      <c r="K22" s="353"/>
      <c r="L22" s="353"/>
      <c r="M22" s="353"/>
    </row>
    <row r="23" spans="1:13" s="322" customFormat="1" ht="22.5" customHeight="1" hidden="1">
      <c r="A23" s="73" t="s">
        <v>386</v>
      </c>
      <c r="B23" s="70" t="s">
        <v>12</v>
      </c>
      <c r="C23" s="74" t="s">
        <v>76</v>
      </c>
      <c r="D23" s="70" t="s">
        <v>305</v>
      </c>
      <c r="E23" s="70" t="s">
        <v>113</v>
      </c>
      <c r="F23" s="359">
        <f aca="true" t="shared" si="2" ref="F23:I24">F24</f>
        <v>0</v>
      </c>
      <c r="G23" s="359">
        <f t="shared" si="2"/>
        <v>0</v>
      </c>
      <c r="H23" s="72">
        <f t="shared" si="2"/>
        <v>0</v>
      </c>
      <c r="I23" s="359">
        <f t="shared" si="2"/>
        <v>0</v>
      </c>
      <c r="J23" s="401" t="e">
        <f t="shared" si="0"/>
        <v>#DIV/0!</v>
      </c>
      <c r="K23" s="353"/>
      <c r="L23" s="353"/>
      <c r="M23" s="353"/>
    </row>
    <row r="24" spans="1:13" s="322" customFormat="1" ht="22.5" customHeight="1" hidden="1">
      <c r="A24" s="166" t="s">
        <v>525</v>
      </c>
      <c r="B24" s="70" t="s">
        <v>12</v>
      </c>
      <c r="C24" s="74" t="s">
        <v>76</v>
      </c>
      <c r="D24" s="70" t="s">
        <v>305</v>
      </c>
      <c r="E24" s="70" t="s">
        <v>115</v>
      </c>
      <c r="F24" s="359">
        <f t="shared" si="2"/>
        <v>0</v>
      </c>
      <c r="G24" s="359">
        <f t="shared" si="2"/>
        <v>0</v>
      </c>
      <c r="H24" s="72">
        <f t="shared" si="2"/>
        <v>0</v>
      </c>
      <c r="I24" s="359">
        <f t="shared" si="2"/>
        <v>0</v>
      </c>
      <c r="J24" s="401" t="e">
        <f t="shared" si="0"/>
        <v>#DIV/0!</v>
      </c>
      <c r="K24" s="353"/>
      <c r="L24" s="353"/>
      <c r="M24" s="353"/>
    </row>
    <row r="25" spans="1:13" s="322" customFormat="1" ht="24" customHeight="1" hidden="1">
      <c r="A25" s="166" t="s">
        <v>526</v>
      </c>
      <c r="B25" s="70" t="s">
        <v>12</v>
      </c>
      <c r="C25" s="74" t="s">
        <v>76</v>
      </c>
      <c r="D25" s="70" t="s">
        <v>305</v>
      </c>
      <c r="E25" s="70" t="s">
        <v>117</v>
      </c>
      <c r="F25" s="359">
        <f>'Пр3 ведом'!G745</f>
        <v>0</v>
      </c>
      <c r="G25" s="359">
        <f>'Пр3 ведом'!H745</f>
        <v>0</v>
      </c>
      <c r="H25" s="72">
        <f>'Пр3 ведом'!I745</f>
        <v>0</v>
      </c>
      <c r="I25" s="359">
        <f>'Пр3 ведом'!J745</f>
        <v>0</v>
      </c>
      <c r="J25" s="401" t="e">
        <f t="shared" si="0"/>
        <v>#DIV/0!</v>
      </c>
      <c r="K25" s="353"/>
      <c r="L25" s="353"/>
      <c r="M25" s="353"/>
    </row>
    <row r="26" spans="1:13" s="322" customFormat="1" ht="33.75" customHeight="1">
      <c r="A26" s="194" t="s">
        <v>13</v>
      </c>
      <c r="B26" s="92" t="s">
        <v>12</v>
      </c>
      <c r="C26" s="93" t="s">
        <v>14</v>
      </c>
      <c r="D26" s="92" t="s">
        <v>9</v>
      </c>
      <c r="E26" s="92" t="s">
        <v>10</v>
      </c>
      <c r="F26" s="358">
        <f>F27</f>
        <v>866.9</v>
      </c>
      <c r="G26" s="358">
        <f>G27</f>
        <v>0</v>
      </c>
      <c r="H26" s="195">
        <f>H27</f>
        <v>832.727</v>
      </c>
      <c r="I26" s="358">
        <f>I27</f>
        <v>703.3330000000001</v>
      </c>
      <c r="J26" s="401">
        <f t="shared" si="0"/>
        <v>0.844614141249173</v>
      </c>
      <c r="K26" s="353"/>
      <c r="L26" s="353"/>
      <c r="M26" s="353"/>
    </row>
    <row r="27" spans="1:13" s="322" customFormat="1" ht="16.5" customHeight="1">
      <c r="A27" s="73" t="s">
        <v>307</v>
      </c>
      <c r="B27" s="70" t="s">
        <v>12</v>
      </c>
      <c r="C27" s="74" t="s">
        <v>14</v>
      </c>
      <c r="D27" s="70" t="s">
        <v>306</v>
      </c>
      <c r="E27" s="70" t="s">
        <v>10</v>
      </c>
      <c r="F27" s="359">
        <f>F28+F33</f>
        <v>866.9</v>
      </c>
      <c r="G27" s="359">
        <f>G28+G33</f>
        <v>0</v>
      </c>
      <c r="H27" s="72">
        <f>H28+H33</f>
        <v>832.727</v>
      </c>
      <c r="I27" s="359">
        <f>I28+I33</f>
        <v>703.3330000000001</v>
      </c>
      <c r="J27" s="401">
        <f t="shared" si="0"/>
        <v>0.844614141249173</v>
      </c>
      <c r="K27" s="353"/>
      <c r="L27" s="353"/>
      <c r="M27" s="353"/>
    </row>
    <row r="28" spans="1:13" s="322" customFormat="1" ht="45">
      <c r="A28" s="73" t="s">
        <v>105</v>
      </c>
      <c r="B28" s="70" t="s">
        <v>12</v>
      </c>
      <c r="C28" s="74" t="s">
        <v>14</v>
      </c>
      <c r="D28" s="70" t="s">
        <v>308</v>
      </c>
      <c r="E28" s="70" t="s">
        <v>106</v>
      </c>
      <c r="F28" s="359">
        <f>F29</f>
        <v>780.5</v>
      </c>
      <c r="G28" s="359">
        <f>G29</f>
        <v>0</v>
      </c>
      <c r="H28" s="72">
        <f>H29</f>
        <v>780.5</v>
      </c>
      <c r="I28" s="359">
        <f>I29</f>
        <v>670.9010000000001</v>
      </c>
      <c r="J28" s="401">
        <f t="shared" si="0"/>
        <v>0.8595784753363229</v>
      </c>
      <c r="K28" s="353"/>
      <c r="L28" s="353"/>
      <c r="M28" s="353"/>
    </row>
    <row r="29" spans="1:13" s="322" customFormat="1" ht="21.75" customHeight="1">
      <c r="A29" s="73" t="s">
        <v>107</v>
      </c>
      <c r="B29" s="70" t="s">
        <v>12</v>
      </c>
      <c r="C29" s="74" t="s">
        <v>14</v>
      </c>
      <c r="D29" s="70" t="s">
        <v>308</v>
      </c>
      <c r="E29" s="70" t="s">
        <v>108</v>
      </c>
      <c r="F29" s="359">
        <f>F30+F32+F31</f>
        <v>780.5</v>
      </c>
      <c r="G29" s="359">
        <f>G30+G32+G31</f>
        <v>0</v>
      </c>
      <c r="H29" s="72">
        <f>H30+H32+H31</f>
        <v>780.5</v>
      </c>
      <c r="I29" s="359">
        <f>I30+I32+I31</f>
        <v>670.9010000000001</v>
      </c>
      <c r="J29" s="401">
        <f t="shared" si="0"/>
        <v>0.8595784753363229</v>
      </c>
      <c r="K29" s="353"/>
      <c r="L29" s="353"/>
      <c r="M29" s="353"/>
    </row>
    <row r="30" spans="1:13" s="322" customFormat="1" ht="14.25" customHeight="1">
      <c r="A30" s="198" t="s">
        <v>384</v>
      </c>
      <c r="B30" s="70" t="s">
        <v>12</v>
      </c>
      <c r="C30" s="74" t="s">
        <v>14</v>
      </c>
      <c r="D30" s="70" t="s">
        <v>308</v>
      </c>
      <c r="E30" s="70" t="s">
        <v>110</v>
      </c>
      <c r="F30" s="359">
        <f>'Пр3 ведом'!G750</f>
        <v>581.3</v>
      </c>
      <c r="G30" s="359">
        <f>'Пр3 ведом'!H750</f>
        <v>0</v>
      </c>
      <c r="H30" s="72">
        <f>'Пр3 ведом'!I750</f>
        <v>581.3</v>
      </c>
      <c r="I30" s="359">
        <f>'Пр3 ведом'!J750</f>
        <v>500.009</v>
      </c>
      <c r="J30" s="401">
        <f t="shared" si="0"/>
        <v>0.8601565456734905</v>
      </c>
      <c r="K30" s="353"/>
      <c r="L30" s="353"/>
      <c r="M30" s="353"/>
    </row>
    <row r="31" spans="1:13" s="322" customFormat="1" ht="36" customHeight="1">
      <c r="A31" s="198" t="s">
        <v>385</v>
      </c>
      <c r="B31" s="70" t="s">
        <v>12</v>
      </c>
      <c r="C31" s="74" t="s">
        <v>14</v>
      </c>
      <c r="D31" s="70" t="s">
        <v>308</v>
      </c>
      <c r="E31" s="70">
        <v>129</v>
      </c>
      <c r="F31" s="359">
        <f>'Пр3 ведом'!G751</f>
        <v>175.6</v>
      </c>
      <c r="G31" s="359">
        <f>'Пр3 ведом'!H751</f>
        <v>0</v>
      </c>
      <c r="H31" s="72">
        <f>'Пр3 ведом'!I751</f>
        <v>175.6</v>
      </c>
      <c r="I31" s="359">
        <f>'Пр3 ведом'!J751</f>
        <v>165.692</v>
      </c>
      <c r="J31" s="401">
        <f t="shared" si="0"/>
        <v>0.9435763097949886</v>
      </c>
      <c r="K31" s="353"/>
      <c r="L31" s="353"/>
      <c r="M31" s="353"/>
    </row>
    <row r="32" spans="1:13" s="322" customFormat="1" ht="21.75" customHeight="1">
      <c r="A32" s="198" t="s">
        <v>524</v>
      </c>
      <c r="B32" s="70" t="s">
        <v>12</v>
      </c>
      <c r="C32" s="74" t="s">
        <v>14</v>
      </c>
      <c r="D32" s="70" t="s">
        <v>309</v>
      </c>
      <c r="E32" s="70" t="s">
        <v>112</v>
      </c>
      <c r="F32" s="359">
        <f>'Пр3 ведом'!G752</f>
        <v>23.6</v>
      </c>
      <c r="G32" s="359">
        <f>'Пр3 ведом'!H752</f>
        <v>0</v>
      </c>
      <c r="H32" s="72">
        <f>'Пр3 ведом'!I752</f>
        <v>23.6</v>
      </c>
      <c r="I32" s="359">
        <f>'Пр3 ведом'!J752</f>
        <v>5.2</v>
      </c>
      <c r="J32" s="401">
        <f t="shared" si="0"/>
        <v>0.22033898305084745</v>
      </c>
      <c r="K32" s="353"/>
      <c r="L32" s="353"/>
      <c r="M32" s="353"/>
    </row>
    <row r="33" spans="1:13" s="322" customFormat="1" ht="21.75" customHeight="1">
      <c r="A33" s="73" t="s">
        <v>386</v>
      </c>
      <c r="B33" s="70" t="s">
        <v>12</v>
      </c>
      <c r="C33" s="74" t="s">
        <v>14</v>
      </c>
      <c r="D33" s="70" t="s">
        <v>309</v>
      </c>
      <c r="E33" s="70" t="s">
        <v>113</v>
      </c>
      <c r="F33" s="359">
        <f>F34</f>
        <v>86.4</v>
      </c>
      <c r="G33" s="359">
        <f>G34</f>
        <v>0</v>
      </c>
      <c r="H33" s="72">
        <f>H34</f>
        <v>52.227000000000004</v>
      </c>
      <c r="I33" s="359">
        <f>I34</f>
        <v>32.432</v>
      </c>
      <c r="J33" s="401">
        <f t="shared" si="0"/>
        <v>0.6209814846726789</v>
      </c>
      <c r="K33" s="353"/>
      <c r="L33" s="353"/>
      <c r="M33" s="353"/>
    </row>
    <row r="34" spans="1:13" s="322" customFormat="1" ht="27" customHeight="1">
      <c r="A34" s="166" t="s">
        <v>525</v>
      </c>
      <c r="B34" s="70" t="s">
        <v>12</v>
      </c>
      <c r="C34" s="74" t="s">
        <v>14</v>
      </c>
      <c r="D34" s="70" t="s">
        <v>309</v>
      </c>
      <c r="E34" s="70">
        <v>240</v>
      </c>
      <c r="F34" s="359">
        <f>F36+F35</f>
        <v>86.4</v>
      </c>
      <c r="G34" s="359">
        <f>G36+G35</f>
        <v>0</v>
      </c>
      <c r="H34" s="72">
        <f>H36+H35</f>
        <v>52.227000000000004</v>
      </c>
      <c r="I34" s="359">
        <f>I36+I35</f>
        <v>32.432</v>
      </c>
      <c r="J34" s="401">
        <f t="shared" si="0"/>
        <v>0.6209814846726789</v>
      </c>
      <c r="K34" s="353"/>
      <c r="L34" s="353"/>
      <c r="M34" s="353"/>
    </row>
    <row r="35" spans="1:13" s="322" customFormat="1" ht="27" customHeight="1">
      <c r="A35" s="166" t="s">
        <v>538</v>
      </c>
      <c r="B35" s="70" t="s">
        <v>12</v>
      </c>
      <c r="C35" s="74" t="s">
        <v>14</v>
      </c>
      <c r="D35" s="70" t="s">
        <v>309</v>
      </c>
      <c r="E35" s="70">
        <v>242</v>
      </c>
      <c r="F35" s="359">
        <f>'Пр3 ведом'!G755</f>
        <v>15.2</v>
      </c>
      <c r="G35" s="359">
        <f>'Пр3 ведом'!H755</f>
        <v>0</v>
      </c>
      <c r="H35" s="72">
        <f>'Пр3 ведом'!I755</f>
        <v>15.2</v>
      </c>
      <c r="I35" s="359">
        <f>'Пр3 ведом'!J755</f>
        <v>0</v>
      </c>
      <c r="J35" s="401">
        <f t="shared" si="0"/>
        <v>0</v>
      </c>
      <c r="K35" s="353"/>
      <c r="L35" s="353"/>
      <c r="M35" s="353"/>
    </row>
    <row r="36" spans="1:13" s="322" customFormat="1" ht="27" customHeight="1">
      <c r="A36" s="166" t="s">
        <v>526</v>
      </c>
      <c r="B36" s="70" t="s">
        <v>12</v>
      </c>
      <c r="C36" s="74" t="s">
        <v>14</v>
      </c>
      <c r="D36" s="70" t="s">
        <v>309</v>
      </c>
      <c r="E36" s="70" t="s">
        <v>117</v>
      </c>
      <c r="F36" s="359">
        <f>'Пр3 ведом'!G756</f>
        <v>71.2</v>
      </c>
      <c r="G36" s="359">
        <f>'Пр3 ведом'!H756</f>
        <v>0</v>
      </c>
      <c r="H36" s="72">
        <f>'Пр3 ведом'!I756</f>
        <v>37.027</v>
      </c>
      <c r="I36" s="72">
        <f>'Пр3 ведом'!J756</f>
        <v>32.432</v>
      </c>
      <c r="J36" s="401">
        <f t="shared" si="0"/>
        <v>0.8759013692710725</v>
      </c>
      <c r="K36" s="353"/>
      <c r="L36" s="353"/>
      <c r="M36" s="353"/>
    </row>
    <row r="37" spans="1:13" s="322" customFormat="1" ht="31.5">
      <c r="A37" s="194" t="s">
        <v>151</v>
      </c>
      <c r="B37" s="92" t="s">
        <v>12</v>
      </c>
      <c r="C37" s="93" t="s">
        <v>15</v>
      </c>
      <c r="D37" s="92"/>
      <c r="E37" s="92"/>
      <c r="F37" s="358">
        <f>F44+F38</f>
        <v>16952.9</v>
      </c>
      <c r="G37" s="358">
        <f>G44+G38</f>
        <v>39.75</v>
      </c>
      <c r="H37" s="195">
        <f>H44+H38</f>
        <v>17156.566</v>
      </c>
      <c r="I37" s="358">
        <f>I44+I38</f>
        <v>15600.935</v>
      </c>
      <c r="J37" s="401">
        <f t="shared" si="0"/>
        <v>0.9093273677261522</v>
      </c>
      <c r="K37" s="353"/>
      <c r="L37" s="353"/>
      <c r="M37" s="353"/>
    </row>
    <row r="38" spans="1:13" s="322" customFormat="1" ht="12" customHeight="1">
      <c r="A38" s="198" t="s">
        <v>387</v>
      </c>
      <c r="B38" s="70" t="s">
        <v>12</v>
      </c>
      <c r="C38" s="74" t="s">
        <v>15</v>
      </c>
      <c r="D38" s="70" t="s">
        <v>290</v>
      </c>
      <c r="E38" s="70" t="s">
        <v>10</v>
      </c>
      <c r="F38" s="359">
        <f>F39</f>
        <v>996.3000000000001</v>
      </c>
      <c r="G38" s="359">
        <f>G39</f>
        <v>252</v>
      </c>
      <c r="H38" s="72">
        <f>H39</f>
        <v>1297.021</v>
      </c>
      <c r="I38" s="359">
        <f>I39</f>
        <v>1255.6</v>
      </c>
      <c r="J38" s="401">
        <f t="shared" si="0"/>
        <v>0.9680645109061456</v>
      </c>
      <c r="K38" s="353"/>
      <c r="L38" s="353"/>
      <c r="M38" s="353"/>
    </row>
    <row r="39" spans="1:13" s="322" customFormat="1" ht="45">
      <c r="A39" s="73" t="s">
        <v>105</v>
      </c>
      <c r="B39" s="70" t="s">
        <v>12</v>
      </c>
      <c r="C39" s="74" t="s">
        <v>15</v>
      </c>
      <c r="D39" s="70" t="s">
        <v>291</v>
      </c>
      <c r="E39" s="70" t="s">
        <v>106</v>
      </c>
      <c r="F39" s="359">
        <f>SUM(F40)</f>
        <v>996.3000000000001</v>
      </c>
      <c r="G39" s="359">
        <f>SUM(G40)</f>
        <v>252</v>
      </c>
      <c r="H39" s="72">
        <f>SUM(H40)</f>
        <v>1297.021</v>
      </c>
      <c r="I39" s="359">
        <f>SUM(I40)</f>
        <v>1255.6</v>
      </c>
      <c r="J39" s="401">
        <f t="shared" si="0"/>
        <v>0.9680645109061456</v>
      </c>
      <c r="K39" s="353"/>
      <c r="L39" s="353"/>
      <c r="M39" s="353"/>
    </row>
    <row r="40" spans="1:13" s="322" customFormat="1" ht="24" customHeight="1">
      <c r="A40" s="73" t="s">
        <v>107</v>
      </c>
      <c r="B40" s="70" t="s">
        <v>12</v>
      </c>
      <c r="C40" s="74" t="s">
        <v>15</v>
      </c>
      <c r="D40" s="70" t="s">
        <v>291</v>
      </c>
      <c r="E40" s="70" t="s">
        <v>108</v>
      </c>
      <c r="F40" s="359">
        <f>SUM(F41:F43)</f>
        <v>996.3000000000001</v>
      </c>
      <c r="G40" s="359">
        <f>SUM(G41:G43)</f>
        <v>252</v>
      </c>
      <c r="H40" s="72">
        <f>SUM(H41:H43)</f>
        <v>1297.021</v>
      </c>
      <c r="I40" s="359">
        <f>SUM(I41:I43)</f>
        <v>1255.6</v>
      </c>
      <c r="J40" s="401">
        <f t="shared" si="0"/>
        <v>0.9680645109061456</v>
      </c>
      <c r="K40" s="353"/>
      <c r="L40" s="353"/>
      <c r="M40" s="353"/>
    </row>
    <row r="41" spans="1:13" s="322" customFormat="1" ht="15" customHeight="1">
      <c r="A41" s="198" t="s">
        <v>384</v>
      </c>
      <c r="B41" s="70" t="s">
        <v>12</v>
      </c>
      <c r="C41" s="74" t="s">
        <v>15</v>
      </c>
      <c r="D41" s="70" t="s">
        <v>291</v>
      </c>
      <c r="E41" s="70" t="s">
        <v>110</v>
      </c>
      <c r="F41" s="359">
        <f>'Пр3 ведом'!G464</f>
        <v>765.2</v>
      </c>
      <c r="G41" s="359">
        <f>'Пр3 ведом'!H464</f>
        <v>0</v>
      </c>
      <c r="H41" s="72">
        <f>'Пр3 ведом'!I464</f>
        <v>792.638</v>
      </c>
      <c r="I41" s="359">
        <f>'Пр3 ведом'!J464</f>
        <v>792.638</v>
      </c>
      <c r="J41" s="401">
        <f t="shared" si="0"/>
        <v>1</v>
      </c>
      <c r="K41" s="353"/>
      <c r="L41" s="353"/>
      <c r="M41" s="353"/>
    </row>
    <row r="42" spans="1:13" s="322" customFormat="1" ht="31.5" customHeight="1">
      <c r="A42" s="198" t="s">
        <v>385</v>
      </c>
      <c r="B42" s="70" t="s">
        <v>12</v>
      </c>
      <c r="C42" s="74" t="s">
        <v>15</v>
      </c>
      <c r="D42" s="70" t="s">
        <v>291</v>
      </c>
      <c r="E42" s="70">
        <v>129</v>
      </c>
      <c r="F42" s="359">
        <f>'Пр3 ведом'!G465</f>
        <v>231.1</v>
      </c>
      <c r="G42" s="359">
        <f>'Пр3 ведом'!H465</f>
        <v>0</v>
      </c>
      <c r="H42" s="72">
        <f>'Пр3 ведом'!I465</f>
        <v>252.383</v>
      </c>
      <c r="I42" s="359">
        <f>'Пр3 ведом'!J465</f>
        <v>252.383</v>
      </c>
      <c r="J42" s="401">
        <f t="shared" si="0"/>
        <v>1</v>
      </c>
      <c r="K42" s="353"/>
      <c r="L42" s="353"/>
      <c r="M42" s="353"/>
    </row>
    <row r="43" spans="1:13" s="322" customFormat="1" ht="31.5" customHeight="1">
      <c r="A43" s="198" t="s">
        <v>524</v>
      </c>
      <c r="B43" s="70" t="s">
        <v>12</v>
      </c>
      <c r="C43" s="74" t="s">
        <v>15</v>
      </c>
      <c r="D43" s="70" t="s">
        <v>676</v>
      </c>
      <c r="E43" s="70">
        <v>122</v>
      </c>
      <c r="F43" s="359">
        <f>'Пр3 ведом'!G466</f>
        <v>0</v>
      </c>
      <c r="G43" s="359">
        <f>'Пр3 ведом'!H466</f>
        <v>252</v>
      </c>
      <c r="H43" s="72">
        <f>'Пр3 ведом'!I466</f>
        <v>252</v>
      </c>
      <c r="I43" s="359">
        <f>'Пр3 ведом'!J466</f>
        <v>210.579</v>
      </c>
      <c r="J43" s="401">
        <f t="shared" si="0"/>
        <v>0.8356309523809524</v>
      </c>
      <c r="K43" s="353"/>
      <c r="L43" s="353"/>
      <c r="M43" s="353"/>
    </row>
    <row r="44" spans="1:13" s="327" customFormat="1" ht="22.5" customHeight="1">
      <c r="A44" s="73" t="s">
        <v>156</v>
      </c>
      <c r="B44" s="70" t="s">
        <v>12</v>
      </c>
      <c r="C44" s="74" t="s">
        <v>15</v>
      </c>
      <c r="D44" s="70" t="s">
        <v>288</v>
      </c>
      <c r="E44" s="70" t="s">
        <v>10</v>
      </c>
      <c r="F44" s="359">
        <f>F45+F49+F50+F54</f>
        <v>15956.6</v>
      </c>
      <c r="G44" s="359">
        <f>G45+G49+G50+G54</f>
        <v>-212.25</v>
      </c>
      <c r="H44" s="72">
        <f>H45+H49+H50+H54</f>
        <v>15859.544999999998</v>
      </c>
      <c r="I44" s="359">
        <f>I45+I49+I50+I54</f>
        <v>14345.335</v>
      </c>
      <c r="J44" s="401">
        <f t="shared" si="0"/>
        <v>0.9045237426420494</v>
      </c>
      <c r="K44" s="364"/>
      <c r="L44" s="364"/>
      <c r="M44" s="364"/>
    </row>
    <row r="45" spans="1:13" s="322" customFormat="1" ht="45">
      <c r="A45" s="73" t="s">
        <v>105</v>
      </c>
      <c r="B45" s="70" t="s">
        <v>12</v>
      </c>
      <c r="C45" s="74" t="s">
        <v>15</v>
      </c>
      <c r="D45" s="70" t="s">
        <v>287</v>
      </c>
      <c r="E45" s="70" t="s">
        <v>106</v>
      </c>
      <c r="F45" s="359">
        <f>F46</f>
        <v>13242.1</v>
      </c>
      <c r="G45" s="359">
        <f>G46</f>
        <v>0</v>
      </c>
      <c r="H45" s="72">
        <f>H46</f>
        <v>13182.246</v>
      </c>
      <c r="I45" s="359">
        <f>I46</f>
        <v>12493.284</v>
      </c>
      <c r="J45" s="401">
        <f t="shared" si="0"/>
        <v>0.9477356134910546</v>
      </c>
      <c r="K45" s="353"/>
      <c r="L45" s="353"/>
      <c r="M45" s="353"/>
    </row>
    <row r="46" spans="1:13" s="322" customFormat="1" ht="20.25" customHeight="1">
      <c r="A46" s="73" t="s">
        <v>107</v>
      </c>
      <c r="B46" s="70" t="s">
        <v>12</v>
      </c>
      <c r="C46" s="74" t="s">
        <v>15</v>
      </c>
      <c r="D46" s="70" t="s">
        <v>287</v>
      </c>
      <c r="E46" s="70" t="s">
        <v>108</v>
      </c>
      <c r="F46" s="359">
        <f>F47+F48</f>
        <v>13242.1</v>
      </c>
      <c r="G46" s="359">
        <f>G47+G48</f>
        <v>0</v>
      </c>
      <c r="H46" s="72">
        <f>H47+H48</f>
        <v>13182.246</v>
      </c>
      <c r="I46" s="359">
        <f>I47+I48</f>
        <v>12493.284</v>
      </c>
      <c r="J46" s="401">
        <f t="shared" si="0"/>
        <v>0.9477356134910546</v>
      </c>
      <c r="K46" s="353"/>
      <c r="L46" s="353"/>
      <c r="M46" s="353"/>
    </row>
    <row r="47" spans="1:13" s="322" customFormat="1" ht="12.75" customHeight="1">
      <c r="A47" s="198" t="s">
        <v>384</v>
      </c>
      <c r="B47" s="70" t="s">
        <v>12</v>
      </c>
      <c r="C47" s="74" t="s">
        <v>15</v>
      </c>
      <c r="D47" s="70" t="s">
        <v>287</v>
      </c>
      <c r="E47" s="70" t="s">
        <v>110</v>
      </c>
      <c r="F47" s="359">
        <f>'Пр3 ведом'!G470</f>
        <v>10170.6</v>
      </c>
      <c r="G47" s="359">
        <f>'Пр3 ведом'!H470</f>
        <v>101.9</v>
      </c>
      <c r="H47" s="72">
        <f>'Пр3 ведом'!I470</f>
        <v>10116.292</v>
      </c>
      <c r="I47" s="359">
        <f>'Пр3 ведом'!J470</f>
        <v>9525.43</v>
      </c>
      <c r="J47" s="401">
        <f t="shared" si="0"/>
        <v>0.9415930263776491</v>
      </c>
      <c r="K47" s="353"/>
      <c r="L47" s="353"/>
      <c r="M47" s="353"/>
    </row>
    <row r="48" spans="1:13" s="322" customFormat="1" ht="33" customHeight="1">
      <c r="A48" s="198" t="s">
        <v>385</v>
      </c>
      <c r="B48" s="70" t="s">
        <v>12</v>
      </c>
      <c r="C48" s="74" t="s">
        <v>15</v>
      </c>
      <c r="D48" s="70" t="s">
        <v>287</v>
      </c>
      <c r="E48" s="70">
        <v>129</v>
      </c>
      <c r="F48" s="359">
        <f>'Пр3 ведом'!G471</f>
        <v>3071.5</v>
      </c>
      <c r="G48" s="359">
        <f>'Пр3 ведом'!H471</f>
        <v>-101.9</v>
      </c>
      <c r="H48" s="72">
        <f>'Пр3 ведом'!I471</f>
        <v>3065.954</v>
      </c>
      <c r="I48" s="359">
        <f>'Пр3 ведом'!J471</f>
        <v>2967.854</v>
      </c>
      <c r="J48" s="401">
        <f t="shared" si="0"/>
        <v>0.968003433841473</v>
      </c>
      <c r="K48" s="353"/>
      <c r="L48" s="353"/>
      <c r="M48" s="353"/>
    </row>
    <row r="49" spans="1:13" s="322" customFormat="1" ht="21.75" customHeight="1">
      <c r="A49" s="198" t="s">
        <v>524</v>
      </c>
      <c r="B49" s="70" t="s">
        <v>12</v>
      </c>
      <c r="C49" s="74" t="s">
        <v>15</v>
      </c>
      <c r="D49" s="70" t="s">
        <v>289</v>
      </c>
      <c r="E49" s="70" t="s">
        <v>112</v>
      </c>
      <c r="F49" s="359">
        <f>'Пр3 ведом'!G472</f>
        <v>25.4</v>
      </c>
      <c r="G49" s="359">
        <f>'Пр3 ведом'!H472</f>
        <v>0</v>
      </c>
      <c r="H49" s="72">
        <f>'Пр3 ведом'!I472</f>
        <v>25.4</v>
      </c>
      <c r="I49" s="359">
        <f>'Пр3 ведом'!J472</f>
        <v>4.831</v>
      </c>
      <c r="J49" s="401">
        <f t="shared" si="0"/>
        <v>0.19019685039370082</v>
      </c>
      <c r="K49" s="353"/>
      <c r="L49" s="353"/>
      <c r="M49" s="353"/>
    </row>
    <row r="50" spans="1:13" s="322" customFormat="1" ht="21.75" customHeight="1">
      <c r="A50" s="73" t="s">
        <v>386</v>
      </c>
      <c r="B50" s="70" t="s">
        <v>12</v>
      </c>
      <c r="C50" s="74" t="s">
        <v>15</v>
      </c>
      <c r="D50" s="70" t="s">
        <v>289</v>
      </c>
      <c r="E50" s="70" t="s">
        <v>113</v>
      </c>
      <c r="F50" s="359">
        <f>F51</f>
        <v>2515.4</v>
      </c>
      <c r="G50" s="359">
        <f>G51</f>
        <v>-212.25</v>
      </c>
      <c r="H50" s="72">
        <f>H51</f>
        <v>2260.325</v>
      </c>
      <c r="I50" s="359">
        <f>I51</f>
        <v>1473.568</v>
      </c>
      <c r="J50" s="401">
        <f t="shared" si="0"/>
        <v>0.6519274883036732</v>
      </c>
      <c r="K50" s="353"/>
      <c r="L50" s="501"/>
      <c r="M50" s="501"/>
    </row>
    <row r="51" spans="1:13" s="322" customFormat="1" ht="21.75" customHeight="1">
      <c r="A51" s="73" t="s">
        <v>525</v>
      </c>
      <c r="B51" s="70" t="s">
        <v>12</v>
      </c>
      <c r="C51" s="74" t="s">
        <v>15</v>
      </c>
      <c r="D51" s="70" t="s">
        <v>289</v>
      </c>
      <c r="E51" s="70" t="s">
        <v>115</v>
      </c>
      <c r="F51" s="359">
        <f>F53+F52</f>
        <v>2515.4</v>
      </c>
      <c r="G51" s="359">
        <f>G53+G52</f>
        <v>-212.25</v>
      </c>
      <c r="H51" s="72">
        <f>H53+H52</f>
        <v>2260.325</v>
      </c>
      <c r="I51" s="359">
        <f>I53+I52</f>
        <v>1473.568</v>
      </c>
      <c r="J51" s="401">
        <f t="shared" si="0"/>
        <v>0.6519274883036732</v>
      </c>
      <c r="K51" s="353"/>
      <c r="L51" s="353"/>
      <c r="M51" s="353"/>
    </row>
    <row r="52" spans="1:13" s="322" customFormat="1" ht="21.75" customHeight="1">
      <c r="A52" s="166" t="s">
        <v>538</v>
      </c>
      <c r="B52" s="70" t="s">
        <v>12</v>
      </c>
      <c r="C52" s="74" t="s">
        <v>15</v>
      </c>
      <c r="D52" s="70" t="s">
        <v>289</v>
      </c>
      <c r="E52" s="70">
        <v>242</v>
      </c>
      <c r="F52" s="359">
        <f>'Пр3 ведом'!G475</f>
        <v>274.4</v>
      </c>
      <c r="G52" s="359">
        <f>'Пр3 ведом'!H475</f>
        <v>0</v>
      </c>
      <c r="H52" s="72">
        <f>'Пр3 ведом'!I475</f>
        <v>274.4</v>
      </c>
      <c r="I52" s="72">
        <f>'Пр3 ведом'!J475</f>
        <v>207.632</v>
      </c>
      <c r="J52" s="401">
        <f t="shared" si="0"/>
        <v>0.7566763848396503</v>
      </c>
      <c r="K52" s="353"/>
      <c r="L52" s="353"/>
      <c r="M52" s="353"/>
    </row>
    <row r="53" spans="1:13" s="322" customFormat="1" ht="21.75" customHeight="1">
      <c r="A53" s="166" t="s">
        <v>526</v>
      </c>
      <c r="B53" s="70" t="s">
        <v>12</v>
      </c>
      <c r="C53" s="74" t="s">
        <v>15</v>
      </c>
      <c r="D53" s="70" t="s">
        <v>289</v>
      </c>
      <c r="E53" s="70" t="s">
        <v>117</v>
      </c>
      <c r="F53" s="359">
        <f>'Пр3 ведом'!G476</f>
        <v>2241</v>
      </c>
      <c r="G53" s="359">
        <f>'Пр3 ведом'!H476</f>
        <v>-212.25</v>
      </c>
      <c r="H53" s="72">
        <f>'Пр3 ведом'!I476</f>
        <v>1985.925</v>
      </c>
      <c r="I53" s="359">
        <f>'Пр3 ведом'!J476</f>
        <v>1265.936</v>
      </c>
      <c r="J53" s="401">
        <f t="shared" si="0"/>
        <v>0.6374540831098858</v>
      </c>
      <c r="K53" s="353"/>
      <c r="L53" s="353"/>
      <c r="M53" s="353"/>
    </row>
    <row r="54" spans="1:13" s="322" customFormat="1" ht="13.5" customHeight="1">
      <c r="A54" s="166" t="s">
        <v>118</v>
      </c>
      <c r="B54" s="70" t="s">
        <v>12</v>
      </c>
      <c r="C54" s="74" t="s">
        <v>15</v>
      </c>
      <c r="D54" s="70" t="s">
        <v>289</v>
      </c>
      <c r="E54" s="70" t="s">
        <v>48</v>
      </c>
      <c r="F54" s="359">
        <f>F57</f>
        <v>173.7</v>
      </c>
      <c r="G54" s="359">
        <f>G57</f>
        <v>0</v>
      </c>
      <c r="H54" s="72">
        <f>H57+H55</f>
        <v>391.57399999999996</v>
      </c>
      <c r="I54" s="72">
        <f>I57+I55</f>
        <v>373.65200000000004</v>
      </c>
      <c r="J54" s="401">
        <f t="shared" si="0"/>
        <v>0.9542308733470559</v>
      </c>
      <c r="K54" s="353"/>
      <c r="L54" s="353"/>
      <c r="M54" s="353"/>
    </row>
    <row r="55" spans="1:13" s="322" customFormat="1" ht="13.5" customHeight="1">
      <c r="A55" s="166" t="s">
        <v>779</v>
      </c>
      <c r="B55" s="70" t="s">
        <v>12</v>
      </c>
      <c r="C55" s="74" t="s">
        <v>15</v>
      </c>
      <c r="D55" s="70" t="s">
        <v>289</v>
      </c>
      <c r="E55" s="70">
        <v>830</v>
      </c>
      <c r="F55" s="359"/>
      <c r="G55" s="359"/>
      <c r="H55" s="72">
        <f>H56</f>
        <v>217.874</v>
      </c>
      <c r="I55" s="72">
        <f>I56</f>
        <v>217.874</v>
      </c>
      <c r="J55" s="401">
        <f t="shared" si="0"/>
        <v>1</v>
      </c>
      <c r="K55" s="353"/>
      <c r="L55" s="353"/>
      <c r="M55" s="353"/>
    </row>
    <row r="56" spans="1:13" s="322" customFormat="1" ht="24" customHeight="1">
      <c r="A56" s="166" t="s">
        <v>780</v>
      </c>
      <c r="B56" s="70" t="s">
        <v>12</v>
      </c>
      <c r="C56" s="74" t="s">
        <v>15</v>
      </c>
      <c r="D56" s="70" t="s">
        <v>289</v>
      </c>
      <c r="E56" s="70">
        <v>831</v>
      </c>
      <c r="F56" s="359"/>
      <c r="G56" s="359"/>
      <c r="H56" s="72">
        <f>'Пр3 ведом'!I479</f>
        <v>217.874</v>
      </c>
      <c r="I56" s="72">
        <f>'Пр3 ведом'!J479</f>
        <v>217.874</v>
      </c>
      <c r="J56" s="401">
        <f t="shared" si="0"/>
        <v>1</v>
      </c>
      <c r="K56" s="353"/>
      <c r="L56" s="353"/>
      <c r="M56" s="353"/>
    </row>
    <row r="57" spans="1:13" s="322" customFormat="1" ht="12.75">
      <c r="A57" s="166" t="s">
        <v>531</v>
      </c>
      <c r="B57" s="70" t="s">
        <v>12</v>
      </c>
      <c r="C57" s="74" t="s">
        <v>15</v>
      </c>
      <c r="D57" s="70" t="s">
        <v>289</v>
      </c>
      <c r="E57" s="70" t="s">
        <v>119</v>
      </c>
      <c r="F57" s="359">
        <f>F58+F59</f>
        <v>173.7</v>
      </c>
      <c r="G57" s="359">
        <f>G58+G59</f>
        <v>0</v>
      </c>
      <c r="H57" s="72">
        <f>H58+H59+H60</f>
        <v>173.7</v>
      </c>
      <c r="I57" s="72">
        <f>I58+I59+I60</f>
        <v>155.77800000000002</v>
      </c>
      <c r="J57" s="401">
        <f t="shared" si="0"/>
        <v>0.8968221070811746</v>
      </c>
      <c r="K57" s="353"/>
      <c r="L57" s="353"/>
      <c r="M57" s="353"/>
    </row>
    <row r="58" spans="1:13" s="327" customFormat="1" ht="17.25" customHeight="1">
      <c r="A58" s="220" t="s">
        <v>17</v>
      </c>
      <c r="B58" s="70" t="s">
        <v>12</v>
      </c>
      <c r="C58" s="74" t="s">
        <v>15</v>
      </c>
      <c r="D58" s="70" t="s">
        <v>289</v>
      </c>
      <c r="E58" s="70" t="s">
        <v>120</v>
      </c>
      <c r="F58" s="359">
        <f>'Пр3 ведом'!G481</f>
        <v>15.5</v>
      </c>
      <c r="G58" s="359">
        <f>'Пр3 ведом'!H481</f>
        <v>0</v>
      </c>
      <c r="H58" s="72">
        <f>'Пр3 ведом'!I481</f>
        <v>77.293</v>
      </c>
      <c r="I58" s="72">
        <f>'Пр3 ведом'!J481</f>
        <v>66.601</v>
      </c>
      <c r="J58" s="401">
        <f t="shared" si="0"/>
        <v>0.8616692326601373</v>
      </c>
      <c r="K58" s="364"/>
      <c r="L58" s="364"/>
      <c r="M58" s="364"/>
    </row>
    <row r="59" spans="1:13" s="327" customFormat="1" ht="17.25" customHeight="1">
      <c r="A59" s="166" t="s">
        <v>532</v>
      </c>
      <c r="B59" s="70" t="s">
        <v>12</v>
      </c>
      <c r="C59" s="74" t="s">
        <v>15</v>
      </c>
      <c r="D59" s="70" t="s">
        <v>289</v>
      </c>
      <c r="E59" s="70">
        <v>852</v>
      </c>
      <c r="F59" s="359">
        <f>'Пр3 ведом'!G482</f>
        <v>158.2</v>
      </c>
      <c r="G59" s="359">
        <f>'Пр3 ведом'!H482</f>
        <v>0</v>
      </c>
      <c r="H59" s="72">
        <f>'Пр3 ведом'!I482</f>
        <v>3.2</v>
      </c>
      <c r="I59" s="72">
        <f>'Пр3 ведом'!J482</f>
        <v>0</v>
      </c>
      <c r="J59" s="401">
        <f t="shared" si="0"/>
        <v>0</v>
      </c>
      <c r="K59" s="364"/>
      <c r="L59" s="364"/>
      <c r="M59" s="364"/>
    </row>
    <row r="60" spans="1:13" s="327" customFormat="1" ht="17.25" customHeight="1">
      <c r="A60" s="73" t="s">
        <v>537</v>
      </c>
      <c r="B60" s="70" t="s">
        <v>12</v>
      </c>
      <c r="C60" s="74" t="s">
        <v>15</v>
      </c>
      <c r="D60" s="70" t="s">
        <v>289</v>
      </c>
      <c r="E60" s="70">
        <v>853</v>
      </c>
      <c r="F60" s="359"/>
      <c r="G60" s="359"/>
      <c r="H60" s="72">
        <f>'Пр3 ведом'!I483</f>
        <v>93.207</v>
      </c>
      <c r="I60" s="72">
        <f>'Пр3 ведом'!J483</f>
        <v>89.177</v>
      </c>
      <c r="J60" s="401">
        <f t="shared" si="0"/>
        <v>0.9567629040737285</v>
      </c>
      <c r="K60" s="364"/>
      <c r="L60" s="364"/>
      <c r="M60" s="364"/>
    </row>
    <row r="61" spans="1:13" s="322" customFormat="1" ht="31.5">
      <c r="A61" s="194" t="s">
        <v>73</v>
      </c>
      <c r="B61" s="92" t="s">
        <v>12</v>
      </c>
      <c r="C61" s="93" t="s">
        <v>74</v>
      </c>
      <c r="D61" s="92" t="s">
        <v>9</v>
      </c>
      <c r="E61" s="92" t="s">
        <v>10</v>
      </c>
      <c r="F61" s="358">
        <f>F62+F78</f>
        <v>6848.8</v>
      </c>
      <c r="G61" s="358">
        <f>G62+G78</f>
        <v>0</v>
      </c>
      <c r="H61" s="195">
        <f>H62+H78</f>
        <v>6971.2249999999985</v>
      </c>
      <c r="I61" s="358">
        <f>I62+I78</f>
        <v>5954.693000000001</v>
      </c>
      <c r="J61" s="401">
        <f t="shared" si="0"/>
        <v>0.8541817255934219</v>
      </c>
      <c r="K61" s="353"/>
      <c r="L61" s="353"/>
      <c r="M61" s="353"/>
    </row>
    <row r="62" spans="1:13" s="322" customFormat="1" ht="34.5" customHeight="1">
      <c r="A62" s="194" t="s">
        <v>655</v>
      </c>
      <c r="B62" s="92" t="s">
        <v>12</v>
      </c>
      <c r="C62" s="93" t="s">
        <v>74</v>
      </c>
      <c r="D62" s="92" t="s">
        <v>273</v>
      </c>
      <c r="E62" s="92" t="s">
        <v>10</v>
      </c>
      <c r="F62" s="358">
        <f aca="true" t="shared" si="3" ref="F62:I63">F63</f>
        <v>5029.8</v>
      </c>
      <c r="G62" s="358">
        <f t="shared" si="3"/>
        <v>0</v>
      </c>
      <c r="H62" s="195">
        <f t="shared" si="3"/>
        <v>5029.798999999999</v>
      </c>
      <c r="I62" s="358">
        <f t="shared" si="3"/>
        <v>4595.062000000001</v>
      </c>
      <c r="J62" s="401">
        <f t="shared" si="0"/>
        <v>0.9135677191076624</v>
      </c>
      <c r="K62" s="353"/>
      <c r="L62" s="353"/>
      <c r="M62" s="353"/>
    </row>
    <row r="63" spans="1:13" s="322" customFormat="1" ht="45">
      <c r="A63" s="73" t="s">
        <v>278</v>
      </c>
      <c r="B63" s="70" t="s">
        <v>12</v>
      </c>
      <c r="C63" s="74" t="s">
        <v>74</v>
      </c>
      <c r="D63" s="70" t="s">
        <v>274</v>
      </c>
      <c r="E63" s="70" t="s">
        <v>10</v>
      </c>
      <c r="F63" s="359">
        <f t="shared" si="3"/>
        <v>5029.8</v>
      </c>
      <c r="G63" s="359">
        <f t="shared" si="3"/>
        <v>0</v>
      </c>
      <c r="H63" s="72">
        <f t="shared" si="3"/>
        <v>5029.798999999999</v>
      </c>
      <c r="I63" s="359">
        <f t="shared" si="3"/>
        <v>4595.062000000001</v>
      </c>
      <c r="J63" s="401">
        <f t="shared" si="0"/>
        <v>0.9135677191076624</v>
      </c>
      <c r="K63" s="353"/>
      <c r="L63" s="353"/>
      <c r="M63" s="353"/>
    </row>
    <row r="64" spans="1:13" s="327" customFormat="1" ht="27.75" customHeight="1">
      <c r="A64" s="73" t="s">
        <v>276</v>
      </c>
      <c r="B64" s="70" t="s">
        <v>12</v>
      </c>
      <c r="C64" s="74" t="s">
        <v>74</v>
      </c>
      <c r="D64" s="70" t="s">
        <v>275</v>
      </c>
      <c r="E64" s="70"/>
      <c r="F64" s="359">
        <f>F65+F69+F70+F74</f>
        <v>5029.8</v>
      </c>
      <c r="G64" s="359">
        <f>G65+G69+G70+G74</f>
        <v>0</v>
      </c>
      <c r="H64" s="72">
        <f>H65+H69+H70+H74</f>
        <v>5029.798999999999</v>
      </c>
      <c r="I64" s="359">
        <f>I65+I69+I70+I74</f>
        <v>4595.062000000001</v>
      </c>
      <c r="J64" s="401">
        <f t="shared" si="0"/>
        <v>0.9135677191076624</v>
      </c>
      <c r="K64" s="364"/>
      <c r="L64" s="364"/>
      <c r="M64" s="364"/>
    </row>
    <row r="65" spans="1:13" s="327" customFormat="1" ht="45">
      <c r="A65" s="73" t="s">
        <v>105</v>
      </c>
      <c r="B65" s="70" t="s">
        <v>12</v>
      </c>
      <c r="C65" s="74" t="s">
        <v>74</v>
      </c>
      <c r="D65" s="70" t="s">
        <v>619</v>
      </c>
      <c r="E65" s="70" t="s">
        <v>106</v>
      </c>
      <c r="F65" s="359">
        <f>F66</f>
        <v>4374.2</v>
      </c>
      <c r="G65" s="359">
        <f>G66</f>
        <v>0</v>
      </c>
      <c r="H65" s="72">
        <f>H66</f>
        <v>4374.2</v>
      </c>
      <c r="I65" s="359">
        <f>I66</f>
        <v>4065.974</v>
      </c>
      <c r="J65" s="401">
        <f t="shared" si="0"/>
        <v>0.9295354579123041</v>
      </c>
      <c r="K65" s="364"/>
      <c r="L65" s="364"/>
      <c r="M65" s="364"/>
    </row>
    <row r="66" spans="1:13" s="322" customFormat="1" ht="23.25" customHeight="1">
      <c r="A66" s="73" t="s">
        <v>107</v>
      </c>
      <c r="B66" s="70" t="s">
        <v>12</v>
      </c>
      <c r="C66" s="74" t="s">
        <v>74</v>
      </c>
      <c r="D66" s="70" t="s">
        <v>279</v>
      </c>
      <c r="E66" s="70" t="s">
        <v>108</v>
      </c>
      <c r="F66" s="359">
        <f>F67+F68</f>
        <v>4374.2</v>
      </c>
      <c r="G66" s="359">
        <f>G67+G68</f>
        <v>0</v>
      </c>
      <c r="H66" s="72">
        <f>H67+H68</f>
        <v>4374.2</v>
      </c>
      <c r="I66" s="359">
        <f>I67+I68</f>
        <v>4065.974</v>
      </c>
      <c r="J66" s="401">
        <f t="shared" si="0"/>
        <v>0.9295354579123041</v>
      </c>
      <c r="K66" s="353"/>
      <c r="L66" s="353"/>
      <c r="M66" s="353"/>
    </row>
    <row r="67" spans="1:13" s="322" customFormat="1" ht="16.5" customHeight="1">
      <c r="A67" s="198" t="s">
        <v>384</v>
      </c>
      <c r="B67" s="70" t="s">
        <v>12</v>
      </c>
      <c r="C67" s="74" t="s">
        <v>74</v>
      </c>
      <c r="D67" s="70" t="s">
        <v>279</v>
      </c>
      <c r="E67" s="70" t="s">
        <v>110</v>
      </c>
      <c r="F67" s="359">
        <f>'Пр3 ведом'!G408</f>
        <v>3359.6</v>
      </c>
      <c r="G67" s="359">
        <f>'Пр3 ведом'!H408</f>
        <v>0</v>
      </c>
      <c r="H67" s="72">
        <f>'Пр3 ведом'!I408</f>
        <v>3359.6</v>
      </c>
      <c r="I67" s="72">
        <f>'Пр3 ведом'!J408</f>
        <v>3053.217</v>
      </c>
      <c r="J67" s="401">
        <f t="shared" si="0"/>
        <v>0.9088037266341231</v>
      </c>
      <c r="K67" s="353"/>
      <c r="L67" s="353"/>
      <c r="M67" s="353"/>
    </row>
    <row r="68" spans="1:13" s="322" customFormat="1" ht="31.5" customHeight="1">
      <c r="A68" s="198" t="s">
        <v>385</v>
      </c>
      <c r="B68" s="70" t="s">
        <v>12</v>
      </c>
      <c r="C68" s="74" t="s">
        <v>74</v>
      </c>
      <c r="D68" s="70" t="s">
        <v>279</v>
      </c>
      <c r="E68" s="70">
        <v>129</v>
      </c>
      <c r="F68" s="359">
        <f>'Пр3 ведом'!G409</f>
        <v>1014.6</v>
      </c>
      <c r="G68" s="359">
        <f>'Пр3 ведом'!H409</f>
        <v>0</v>
      </c>
      <c r="H68" s="72">
        <f>'Пр3 ведом'!I409</f>
        <v>1014.6</v>
      </c>
      <c r="I68" s="359">
        <f>'Пр3 ведом'!J409</f>
        <v>1012.757</v>
      </c>
      <c r="J68" s="401">
        <f t="shared" si="0"/>
        <v>0.9981835205992509</v>
      </c>
      <c r="K68" s="353"/>
      <c r="L68" s="353"/>
      <c r="M68" s="353"/>
    </row>
    <row r="69" spans="1:13" s="322" customFormat="1" ht="24" customHeight="1">
      <c r="A69" s="198" t="s">
        <v>524</v>
      </c>
      <c r="B69" s="70" t="s">
        <v>12</v>
      </c>
      <c r="C69" s="74" t="s">
        <v>74</v>
      </c>
      <c r="D69" s="70" t="s">
        <v>280</v>
      </c>
      <c r="E69" s="70" t="s">
        <v>112</v>
      </c>
      <c r="F69" s="359">
        <f>'Пр3 ведом'!G410</f>
        <v>39.7</v>
      </c>
      <c r="G69" s="359">
        <f>'Пр3 ведом'!H410</f>
        <v>0</v>
      </c>
      <c r="H69" s="72">
        <f>'Пр3 ведом'!I410</f>
        <v>83.7</v>
      </c>
      <c r="I69" s="359">
        <f>'Пр3 ведом'!J410</f>
        <v>69.27</v>
      </c>
      <c r="J69" s="401">
        <f t="shared" si="0"/>
        <v>0.8275985663082437</v>
      </c>
      <c r="K69" s="353"/>
      <c r="L69" s="353"/>
      <c r="M69" s="353"/>
    </row>
    <row r="70" spans="1:13" s="322" customFormat="1" ht="24" customHeight="1">
      <c r="A70" s="73" t="s">
        <v>386</v>
      </c>
      <c r="B70" s="70" t="s">
        <v>12</v>
      </c>
      <c r="C70" s="74" t="s">
        <v>74</v>
      </c>
      <c r="D70" s="70" t="s">
        <v>280</v>
      </c>
      <c r="E70" s="70" t="s">
        <v>113</v>
      </c>
      <c r="F70" s="359">
        <f>F71</f>
        <v>615.3</v>
      </c>
      <c r="G70" s="359">
        <f>G71</f>
        <v>0</v>
      </c>
      <c r="H70" s="72">
        <f>H71</f>
        <v>570.1419999999999</v>
      </c>
      <c r="I70" s="359">
        <f>I71</f>
        <v>458.661</v>
      </c>
      <c r="J70" s="401">
        <f t="shared" si="0"/>
        <v>0.8044680097238934</v>
      </c>
      <c r="K70" s="353"/>
      <c r="L70" s="353"/>
      <c r="M70" s="353"/>
    </row>
    <row r="71" spans="1:13" s="322" customFormat="1" ht="21" customHeight="1">
      <c r="A71" s="73" t="s">
        <v>525</v>
      </c>
      <c r="B71" s="70" t="s">
        <v>12</v>
      </c>
      <c r="C71" s="74" t="s">
        <v>74</v>
      </c>
      <c r="D71" s="70" t="s">
        <v>280</v>
      </c>
      <c r="E71" s="70" t="s">
        <v>115</v>
      </c>
      <c r="F71" s="359">
        <f>F73+F72</f>
        <v>615.3</v>
      </c>
      <c r="G71" s="359">
        <f>G73+G72</f>
        <v>0</v>
      </c>
      <c r="H71" s="72">
        <f>H73+H72</f>
        <v>570.1419999999999</v>
      </c>
      <c r="I71" s="359">
        <f>I73+I72</f>
        <v>458.661</v>
      </c>
      <c r="J71" s="401">
        <f t="shared" si="0"/>
        <v>0.8044680097238934</v>
      </c>
      <c r="K71" s="353"/>
      <c r="L71" s="353"/>
      <c r="M71" s="353"/>
    </row>
    <row r="72" spans="1:13" s="322" customFormat="1" ht="21" customHeight="1">
      <c r="A72" s="166" t="s">
        <v>538</v>
      </c>
      <c r="B72" s="70" t="s">
        <v>12</v>
      </c>
      <c r="C72" s="74" t="s">
        <v>74</v>
      </c>
      <c r="D72" s="70" t="s">
        <v>280</v>
      </c>
      <c r="E72" s="70">
        <v>242</v>
      </c>
      <c r="F72" s="359">
        <f>'Пр3 ведом'!G413</f>
        <v>401.2</v>
      </c>
      <c r="G72" s="359">
        <f>'Пр3 ведом'!H413</f>
        <v>0</v>
      </c>
      <c r="H72" s="72">
        <f>'Пр3 ведом'!I413</f>
        <v>382.864</v>
      </c>
      <c r="I72" s="359">
        <f>'Пр3 ведом'!J413</f>
        <v>322.651</v>
      </c>
      <c r="J72" s="401">
        <f t="shared" si="0"/>
        <v>0.8427300555810942</v>
      </c>
      <c r="K72" s="353"/>
      <c r="L72" s="353"/>
      <c r="M72" s="353"/>
    </row>
    <row r="73" spans="1:13" s="322" customFormat="1" ht="21" customHeight="1">
      <c r="A73" s="166" t="s">
        <v>526</v>
      </c>
      <c r="B73" s="70" t="s">
        <v>12</v>
      </c>
      <c r="C73" s="74" t="s">
        <v>74</v>
      </c>
      <c r="D73" s="70" t="s">
        <v>280</v>
      </c>
      <c r="E73" s="70" t="s">
        <v>117</v>
      </c>
      <c r="F73" s="359">
        <f>'Пр3 ведом'!G414</f>
        <v>214.1</v>
      </c>
      <c r="G73" s="359">
        <f>'Пр3 ведом'!H414</f>
        <v>0</v>
      </c>
      <c r="H73" s="72">
        <f>'Пр3 ведом'!I414</f>
        <v>187.278</v>
      </c>
      <c r="I73" s="359">
        <f>'Пр3 ведом'!J414</f>
        <v>136.01</v>
      </c>
      <c r="J73" s="401">
        <f t="shared" si="0"/>
        <v>0.7262465425730732</v>
      </c>
      <c r="K73" s="353"/>
      <c r="L73" s="353"/>
      <c r="M73" s="353"/>
    </row>
    <row r="74" spans="1:13" s="322" customFormat="1" ht="21" customHeight="1">
      <c r="A74" s="166" t="s">
        <v>118</v>
      </c>
      <c r="B74" s="70" t="s">
        <v>12</v>
      </c>
      <c r="C74" s="74" t="s">
        <v>74</v>
      </c>
      <c r="D74" s="70" t="s">
        <v>280</v>
      </c>
      <c r="E74" s="70" t="s">
        <v>48</v>
      </c>
      <c r="F74" s="359">
        <f aca="true" t="shared" si="4" ref="F74:I75">F75</f>
        <v>0.6</v>
      </c>
      <c r="G74" s="359">
        <f t="shared" si="4"/>
        <v>0</v>
      </c>
      <c r="H74" s="72">
        <f t="shared" si="4"/>
        <v>1.7570000000000001</v>
      </c>
      <c r="I74" s="359">
        <f t="shared" si="4"/>
        <v>1.157</v>
      </c>
      <c r="J74" s="401">
        <f t="shared" si="0"/>
        <v>0.6585088218554354</v>
      </c>
      <c r="K74" s="353"/>
      <c r="L74" s="353"/>
      <c r="M74" s="353"/>
    </row>
    <row r="75" spans="1:13" s="322" customFormat="1" ht="21" customHeight="1">
      <c r="A75" s="166" t="s">
        <v>531</v>
      </c>
      <c r="B75" s="70" t="s">
        <v>12</v>
      </c>
      <c r="C75" s="74" t="s">
        <v>74</v>
      </c>
      <c r="D75" s="70" t="s">
        <v>280</v>
      </c>
      <c r="E75" s="70" t="s">
        <v>119</v>
      </c>
      <c r="F75" s="359">
        <f t="shared" si="4"/>
        <v>0.6</v>
      </c>
      <c r="G75" s="359">
        <f t="shared" si="4"/>
        <v>0</v>
      </c>
      <c r="H75" s="72">
        <f>H76+H77</f>
        <v>1.7570000000000001</v>
      </c>
      <c r="I75" s="72">
        <f>I76+I77</f>
        <v>1.157</v>
      </c>
      <c r="J75" s="401">
        <f t="shared" si="0"/>
        <v>0.6585088218554354</v>
      </c>
      <c r="K75" s="353"/>
      <c r="L75" s="353"/>
      <c r="M75" s="353"/>
    </row>
    <row r="76" spans="1:13" s="322" customFormat="1" ht="13.5" customHeight="1">
      <c r="A76" s="166" t="s">
        <v>532</v>
      </c>
      <c r="B76" s="70" t="s">
        <v>12</v>
      </c>
      <c r="C76" s="74" t="s">
        <v>74</v>
      </c>
      <c r="D76" s="70" t="s">
        <v>280</v>
      </c>
      <c r="E76" s="70" t="s">
        <v>122</v>
      </c>
      <c r="F76" s="359">
        <f>'Пр3 ведом'!G417</f>
        <v>0.6</v>
      </c>
      <c r="G76" s="359">
        <f>'Пр3 ведом'!H417</f>
        <v>0</v>
      </c>
      <c r="H76" s="72">
        <f>'Пр3 ведом'!I417</f>
        <v>0.6</v>
      </c>
      <c r="I76" s="72">
        <f>'Пр3 ведом'!J417</f>
        <v>0</v>
      </c>
      <c r="J76" s="401">
        <f t="shared" si="0"/>
        <v>0</v>
      </c>
      <c r="K76" s="353"/>
      <c r="L76" s="353"/>
      <c r="M76" s="353"/>
    </row>
    <row r="77" spans="1:13" s="322" customFormat="1" ht="13.5" customHeight="1">
      <c r="A77" s="73" t="s">
        <v>537</v>
      </c>
      <c r="B77" s="70" t="s">
        <v>12</v>
      </c>
      <c r="C77" s="74" t="s">
        <v>74</v>
      </c>
      <c r="D77" s="70" t="s">
        <v>280</v>
      </c>
      <c r="E77" s="70">
        <v>853</v>
      </c>
      <c r="F77" s="359"/>
      <c r="G77" s="359"/>
      <c r="H77" s="72">
        <f>'Пр3 ведом'!I418</f>
        <v>1.157</v>
      </c>
      <c r="I77" s="72">
        <f>'Пр3 ведом'!J418</f>
        <v>1.157</v>
      </c>
      <c r="J77" s="401">
        <f t="shared" si="0"/>
        <v>1</v>
      </c>
      <c r="K77" s="353"/>
      <c r="L77" s="353"/>
      <c r="M77" s="353"/>
    </row>
    <row r="78" spans="1:13" s="327" customFormat="1" ht="16.5" customHeight="1">
      <c r="A78" s="203" t="s">
        <v>311</v>
      </c>
      <c r="B78" s="70" t="s">
        <v>12</v>
      </c>
      <c r="C78" s="74" t="s">
        <v>74</v>
      </c>
      <c r="D78" s="70" t="s">
        <v>310</v>
      </c>
      <c r="E78" s="70" t="s">
        <v>10</v>
      </c>
      <c r="F78" s="359">
        <f>F79+F84+F88</f>
        <v>1819</v>
      </c>
      <c r="G78" s="359">
        <f>G79+G84+G88</f>
        <v>0</v>
      </c>
      <c r="H78" s="72">
        <f>H79+H84+H88</f>
        <v>1941.426</v>
      </c>
      <c r="I78" s="359">
        <f>I79+I84+I88</f>
        <v>1359.6309999999999</v>
      </c>
      <c r="J78" s="401">
        <f t="shared" si="0"/>
        <v>0.7003259459799137</v>
      </c>
      <c r="K78" s="364"/>
      <c r="L78" s="364"/>
      <c r="M78" s="364"/>
    </row>
    <row r="79" spans="1:13" s="75" customFormat="1" ht="45">
      <c r="A79" s="73" t="s">
        <v>105</v>
      </c>
      <c r="B79" s="70" t="s">
        <v>12</v>
      </c>
      <c r="C79" s="74" t="s">
        <v>74</v>
      </c>
      <c r="D79" s="74" t="s">
        <v>312</v>
      </c>
      <c r="E79" s="70" t="s">
        <v>106</v>
      </c>
      <c r="F79" s="359">
        <f>F80</f>
        <v>1752.4</v>
      </c>
      <c r="G79" s="359">
        <f>G80</f>
        <v>0</v>
      </c>
      <c r="H79" s="72">
        <f>H80</f>
        <v>1882.426</v>
      </c>
      <c r="I79" s="359">
        <f>I80</f>
        <v>1318.0079999999998</v>
      </c>
      <c r="J79" s="401">
        <f t="shared" si="0"/>
        <v>0.7001645748624381</v>
      </c>
      <c r="K79" s="352"/>
      <c r="L79" s="352"/>
      <c r="M79" s="352"/>
    </row>
    <row r="80" spans="1:13" s="75" customFormat="1" ht="23.25" customHeight="1">
      <c r="A80" s="73" t="s">
        <v>107</v>
      </c>
      <c r="B80" s="70" t="s">
        <v>12</v>
      </c>
      <c r="C80" s="74" t="s">
        <v>74</v>
      </c>
      <c r="D80" s="74" t="s">
        <v>312</v>
      </c>
      <c r="E80" s="70" t="s">
        <v>108</v>
      </c>
      <c r="F80" s="359">
        <f>F81+F83+F82</f>
        <v>1752.4</v>
      </c>
      <c r="G80" s="359">
        <f>G81+G83+G82</f>
        <v>0</v>
      </c>
      <c r="H80" s="72">
        <f>H81+H83+H82</f>
        <v>1882.426</v>
      </c>
      <c r="I80" s="359">
        <f>I81+I83+I82</f>
        <v>1318.0079999999998</v>
      </c>
      <c r="J80" s="401">
        <f t="shared" si="0"/>
        <v>0.7001645748624381</v>
      </c>
      <c r="K80" s="352"/>
      <c r="L80" s="352"/>
      <c r="M80" s="352"/>
    </row>
    <row r="81" spans="1:13" s="75" customFormat="1" ht="13.5" customHeight="1">
      <c r="A81" s="198" t="s">
        <v>384</v>
      </c>
      <c r="B81" s="70" t="s">
        <v>12</v>
      </c>
      <c r="C81" s="74" t="s">
        <v>74</v>
      </c>
      <c r="D81" s="74" t="s">
        <v>312</v>
      </c>
      <c r="E81" s="70" t="s">
        <v>110</v>
      </c>
      <c r="F81" s="359">
        <f>'Пр3 ведом'!G763</f>
        <v>1335.6</v>
      </c>
      <c r="G81" s="359">
        <f>'Пр3 ведом'!H763</f>
        <v>0</v>
      </c>
      <c r="H81" s="72">
        <f>'Пр3 ведом'!I763</f>
        <v>1335.6</v>
      </c>
      <c r="I81" s="72">
        <f>'Пр3 ведом'!J763</f>
        <v>884.184</v>
      </c>
      <c r="J81" s="401">
        <f t="shared" si="0"/>
        <v>0.6620125786163522</v>
      </c>
      <c r="K81" s="352"/>
      <c r="L81" s="352"/>
      <c r="M81" s="352"/>
    </row>
    <row r="82" spans="1:13" s="322" customFormat="1" ht="33.75" customHeight="1">
      <c r="A82" s="198" t="s">
        <v>385</v>
      </c>
      <c r="B82" s="70" t="s">
        <v>12</v>
      </c>
      <c r="C82" s="74" t="s">
        <v>74</v>
      </c>
      <c r="D82" s="74" t="s">
        <v>312</v>
      </c>
      <c r="E82" s="70">
        <v>129</v>
      </c>
      <c r="F82" s="359">
        <f>'Пр3 ведом'!G764</f>
        <v>403.4</v>
      </c>
      <c r="G82" s="359">
        <f>'Пр3 ведом'!H764</f>
        <v>0</v>
      </c>
      <c r="H82" s="72">
        <f>'Пр3 ведом'!I764</f>
        <v>403.4</v>
      </c>
      <c r="I82" s="359">
        <f>'Пр3 ведом'!J764</f>
        <v>290.445</v>
      </c>
      <c r="J82" s="401">
        <f aca="true" t="shared" si="5" ref="J82:J148">I82/H82*100%</f>
        <v>0.7199925632126921</v>
      </c>
      <c r="K82" s="353"/>
      <c r="L82" s="353"/>
      <c r="M82" s="353"/>
    </row>
    <row r="83" spans="1:13" s="322" customFormat="1" ht="22.5" customHeight="1">
      <c r="A83" s="73" t="s">
        <v>111</v>
      </c>
      <c r="B83" s="70" t="s">
        <v>12</v>
      </c>
      <c r="C83" s="74" t="s">
        <v>74</v>
      </c>
      <c r="D83" s="74" t="s">
        <v>313</v>
      </c>
      <c r="E83" s="70">
        <v>122</v>
      </c>
      <c r="F83" s="359">
        <f>'Пр3 ведом'!G765</f>
        <v>13.4</v>
      </c>
      <c r="G83" s="359">
        <f>'Пр3 ведом'!H765</f>
        <v>0</v>
      </c>
      <c r="H83" s="72">
        <f>'Пр3 ведом'!I765</f>
        <v>143.426</v>
      </c>
      <c r="I83" s="359">
        <f>'Пр3 ведом'!J765</f>
        <v>143.379</v>
      </c>
      <c r="J83" s="401">
        <f t="shared" si="5"/>
        <v>0.99967230488196</v>
      </c>
      <c r="K83" s="353"/>
      <c r="L83" s="353"/>
      <c r="M83" s="353"/>
    </row>
    <row r="84" spans="1:13" s="75" customFormat="1" ht="24.75" customHeight="1">
      <c r="A84" s="73" t="s">
        <v>386</v>
      </c>
      <c r="B84" s="70" t="s">
        <v>12</v>
      </c>
      <c r="C84" s="74" t="s">
        <v>74</v>
      </c>
      <c r="D84" s="74" t="s">
        <v>313</v>
      </c>
      <c r="E84" s="70" t="s">
        <v>113</v>
      </c>
      <c r="F84" s="359">
        <f>F85</f>
        <v>64.8</v>
      </c>
      <c r="G84" s="359">
        <f>G85</f>
        <v>0</v>
      </c>
      <c r="H84" s="72">
        <f>H85</f>
        <v>59</v>
      </c>
      <c r="I84" s="359">
        <f>I85</f>
        <v>41.623</v>
      </c>
      <c r="J84" s="401">
        <f t="shared" si="5"/>
        <v>0.7054745762711864</v>
      </c>
      <c r="K84" s="352"/>
      <c r="L84" s="352"/>
      <c r="M84" s="352"/>
    </row>
    <row r="85" spans="1:13" s="75" customFormat="1" ht="27.75" customHeight="1">
      <c r="A85" s="166" t="s">
        <v>525</v>
      </c>
      <c r="B85" s="70" t="s">
        <v>12</v>
      </c>
      <c r="C85" s="74" t="s">
        <v>74</v>
      </c>
      <c r="D85" s="74" t="s">
        <v>313</v>
      </c>
      <c r="E85" s="70" t="s">
        <v>115</v>
      </c>
      <c r="F85" s="359">
        <f>F87+F86</f>
        <v>64.8</v>
      </c>
      <c r="G85" s="359">
        <f>G87+G86</f>
        <v>0</v>
      </c>
      <c r="H85" s="72">
        <f>H87+H86</f>
        <v>59</v>
      </c>
      <c r="I85" s="359">
        <f>I87+I86</f>
        <v>41.623</v>
      </c>
      <c r="J85" s="401">
        <f t="shared" si="5"/>
        <v>0.7054745762711864</v>
      </c>
      <c r="K85" s="352"/>
      <c r="L85" s="352"/>
      <c r="M85" s="352"/>
    </row>
    <row r="86" spans="1:13" s="75" customFormat="1" ht="27.75" customHeight="1">
      <c r="A86" s="166" t="s">
        <v>538</v>
      </c>
      <c r="B86" s="70" t="s">
        <v>12</v>
      </c>
      <c r="C86" s="74" t="s">
        <v>74</v>
      </c>
      <c r="D86" s="74" t="s">
        <v>313</v>
      </c>
      <c r="E86" s="70">
        <v>242</v>
      </c>
      <c r="F86" s="359">
        <f>'Пр3 ведом'!G768</f>
        <v>41.4</v>
      </c>
      <c r="G86" s="359">
        <f>'Пр3 ведом'!H768</f>
        <v>0</v>
      </c>
      <c r="H86" s="72">
        <f>'Пр3 ведом'!I768</f>
        <v>41.4</v>
      </c>
      <c r="I86" s="359">
        <f>'Пр3 ведом'!J768</f>
        <v>27.523</v>
      </c>
      <c r="J86" s="401">
        <f t="shared" si="5"/>
        <v>0.6648067632850242</v>
      </c>
      <c r="K86" s="352"/>
      <c r="L86" s="352"/>
      <c r="M86" s="352"/>
    </row>
    <row r="87" spans="1:13" s="75" customFormat="1" ht="27.75" customHeight="1">
      <c r="A87" s="166" t="s">
        <v>526</v>
      </c>
      <c r="B87" s="70" t="s">
        <v>12</v>
      </c>
      <c r="C87" s="74" t="s">
        <v>74</v>
      </c>
      <c r="D87" s="74" t="s">
        <v>313</v>
      </c>
      <c r="E87" s="70" t="s">
        <v>117</v>
      </c>
      <c r="F87" s="359">
        <f>'Пр3 ведом'!G769</f>
        <v>23.4</v>
      </c>
      <c r="G87" s="359">
        <f>'Пр3 ведом'!H769</f>
        <v>0</v>
      </c>
      <c r="H87" s="72">
        <f>'Пр3 ведом'!I769</f>
        <v>17.6</v>
      </c>
      <c r="I87" s="359">
        <f>'Пр3 ведом'!J769</f>
        <v>14.1</v>
      </c>
      <c r="J87" s="401">
        <f t="shared" si="5"/>
        <v>0.8011363636363635</v>
      </c>
      <c r="K87" s="352"/>
      <c r="L87" s="352"/>
      <c r="M87" s="352"/>
    </row>
    <row r="88" spans="1:13" s="322" customFormat="1" ht="14.25" customHeight="1">
      <c r="A88" s="73" t="s">
        <v>118</v>
      </c>
      <c r="B88" s="70" t="s">
        <v>12</v>
      </c>
      <c r="C88" s="74" t="s">
        <v>74</v>
      </c>
      <c r="D88" s="74" t="s">
        <v>313</v>
      </c>
      <c r="E88" s="70" t="s">
        <v>48</v>
      </c>
      <c r="F88" s="359">
        <f aca="true" t="shared" si="6" ref="F88:I89">F89</f>
        <v>1.8</v>
      </c>
      <c r="G88" s="359">
        <f t="shared" si="6"/>
        <v>0</v>
      </c>
      <c r="H88" s="72">
        <f t="shared" si="6"/>
        <v>0</v>
      </c>
      <c r="I88" s="359">
        <f t="shared" si="6"/>
        <v>0</v>
      </c>
      <c r="J88" s="401" t="e">
        <f t="shared" si="5"/>
        <v>#DIV/0!</v>
      </c>
      <c r="K88" s="353"/>
      <c r="L88" s="353"/>
      <c r="M88" s="353"/>
    </row>
    <row r="89" spans="1:13" s="322" customFormat="1" ht="20.25" customHeight="1">
      <c r="A89" s="166" t="s">
        <v>531</v>
      </c>
      <c r="B89" s="70" t="s">
        <v>12</v>
      </c>
      <c r="C89" s="74" t="s">
        <v>74</v>
      </c>
      <c r="D89" s="74" t="s">
        <v>313</v>
      </c>
      <c r="E89" s="70" t="s">
        <v>119</v>
      </c>
      <c r="F89" s="359">
        <f t="shared" si="6"/>
        <v>1.8</v>
      </c>
      <c r="G89" s="359">
        <f t="shared" si="6"/>
        <v>0</v>
      </c>
      <c r="H89" s="72">
        <f t="shared" si="6"/>
        <v>0</v>
      </c>
      <c r="I89" s="359">
        <f t="shared" si="6"/>
        <v>0</v>
      </c>
      <c r="J89" s="401" t="e">
        <f t="shared" si="5"/>
        <v>#DIV/0!</v>
      </c>
      <c r="K89" s="353"/>
      <c r="L89" s="353"/>
      <c r="M89" s="353"/>
    </row>
    <row r="90" spans="1:13" s="327" customFormat="1" ht="20.25" customHeight="1">
      <c r="A90" s="73" t="s">
        <v>537</v>
      </c>
      <c r="B90" s="70" t="s">
        <v>12</v>
      </c>
      <c r="C90" s="74" t="s">
        <v>74</v>
      </c>
      <c r="D90" s="74" t="s">
        <v>313</v>
      </c>
      <c r="E90" s="70">
        <v>853</v>
      </c>
      <c r="F90" s="359">
        <f>'Пр3 ведом'!G772</f>
        <v>1.8</v>
      </c>
      <c r="G90" s="359">
        <f>'Пр3 ведом'!H772</f>
        <v>0</v>
      </c>
      <c r="H90" s="72">
        <f>'Пр3 ведом'!I772</f>
        <v>0</v>
      </c>
      <c r="I90" s="359">
        <f>'Пр3 ведом'!J772</f>
        <v>0</v>
      </c>
      <c r="J90" s="401" t="e">
        <f t="shared" si="5"/>
        <v>#DIV/0!</v>
      </c>
      <c r="K90" s="364"/>
      <c r="L90" s="364"/>
      <c r="M90" s="364"/>
    </row>
    <row r="91" spans="1:13" s="327" customFormat="1" ht="14.25" customHeight="1">
      <c r="A91" s="207" t="s">
        <v>677</v>
      </c>
      <c r="B91" s="92" t="s">
        <v>12</v>
      </c>
      <c r="C91" s="93" t="s">
        <v>86</v>
      </c>
      <c r="D91" s="70"/>
      <c r="E91" s="92"/>
      <c r="F91" s="359">
        <f aca="true" t="shared" si="7" ref="F91:I94">F92</f>
        <v>0</v>
      </c>
      <c r="G91" s="359">
        <f t="shared" si="7"/>
        <v>300</v>
      </c>
      <c r="H91" s="72">
        <f t="shared" si="7"/>
        <v>261.628</v>
      </c>
      <c r="I91" s="359">
        <f t="shared" si="7"/>
        <v>0</v>
      </c>
      <c r="J91" s="401">
        <f t="shared" si="5"/>
        <v>0</v>
      </c>
      <c r="K91" s="364"/>
      <c r="L91" s="364"/>
      <c r="M91" s="364"/>
    </row>
    <row r="92" spans="1:13" s="327" customFormat="1" ht="45">
      <c r="A92" s="331" t="s">
        <v>454</v>
      </c>
      <c r="B92" s="70" t="s">
        <v>12</v>
      </c>
      <c r="C92" s="74" t="s">
        <v>86</v>
      </c>
      <c r="D92" s="70" t="s">
        <v>456</v>
      </c>
      <c r="E92" s="70"/>
      <c r="F92" s="359">
        <f t="shared" si="7"/>
        <v>0</v>
      </c>
      <c r="G92" s="359">
        <f t="shared" si="7"/>
        <v>300</v>
      </c>
      <c r="H92" s="72">
        <f t="shared" si="7"/>
        <v>261.628</v>
      </c>
      <c r="I92" s="359">
        <f t="shared" si="7"/>
        <v>0</v>
      </c>
      <c r="J92" s="401">
        <f t="shared" si="5"/>
        <v>0</v>
      </c>
      <c r="K92" s="364"/>
      <c r="L92" s="364"/>
      <c r="M92" s="364"/>
    </row>
    <row r="93" spans="1:13" s="327" customFormat="1" ht="22.5">
      <c r="A93" s="73" t="s">
        <v>386</v>
      </c>
      <c r="B93" s="70" t="s">
        <v>12</v>
      </c>
      <c r="C93" s="74" t="s">
        <v>86</v>
      </c>
      <c r="D93" s="70" t="s">
        <v>456</v>
      </c>
      <c r="E93" s="319" t="s">
        <v>113</v>
      </c>
      <c r="F93" s="359">
        <f t="shared" si="7"/>
        <v>0</v>
      </c>
      <c r="G93" s="359">
        <f t="shared" si="7"/>
        <v>300</v>
      </c>
      <c r="H93" s="72">
        <f t="shared" si="7"/>
        <v>261.628</v>
      </c>
      <c r="I93" s="359">
        <f t="shared" si="7"/>
        <v>0</v>
      </c>
      <c r="J93" s="401">
        <f t="shared" si="5"/>
        <v>0</v>
      </c>
      <c r="K93" s="364"/>
      <c r="L93" s="364"/>
      <c r="M93" s="364"/>
    </row>
    <row r="94" spans="1:13" s="327" customFormat="1" ht="22.5">
      <c r="A94" s="73" t="s">
        <v>525</v>
      </c>
      <c r="B94" s="70" t="s">
        <v>12</v>
      </c>
      <c r="C94" s="74" t="s">
        <v>86</v>
      </c>
      <c r="D94" s="70" t="s">
        <v>456</v>
      </c>
      <c r="E94" s="319" t="s">
        <v>115</v>
      </c>
      <c r="F94" s="359">
        <f t="shared" si="7"/>
        <v>0</v>
      </c>
      <c r="G94" s="359">
        <f t="shared" si="7"/>
        <v>300</v>
      </c>
      <c r="H94" s="72">
        <f t="shared" si="7"/>
        <v>261.628</v>
      </c>
      <c r="I94" s="359">
        <f t="shared" si="7"/>
        <v>0</v>
      </c>
      <c r="J94" s="401">
        <f t="shared" si="5"/>
        <v>0</v>
      </c>
      <c r="K94" s="364"/>
      <c r="L94" s="364"/>
      <c r="M94" s="364"/>
    </row>
    <row r="95" spans="1:13" s="327" customFormat="1" ht="14.25" customHeight="1">
      <c r="A95" s="166" t="s">
        <v>526</v>
      </c>
      <c r="B95" s="70" t="s">
        <v>12</v>
      </c>
      <c r="C95" s="74" t="s">
        <v>86</v>
      </c>
      <c r="D95" s="70" t="s">
        <v>456</v>
      </c>
      <c r="E95" s="319" t="s">
        <v>117</v>
      </c>
      <c r="F95" s="359">
        <f>'Пр3 ведом'!G488</f>
        <v>0</v>
      </c>
      <c r="G95" s="359">
        <f>'Пр3 ведом'!H488</f>
        <v>300</v>
      </c>
      <c r="H95" s="72">
        <f>'Пр3 ведом'!I488</f>
        <v>261.628</v>
      </c>
      <c r="I95" s="72">
        <f>'Пр3 ведом'!J488</f>
        <v>0</v>
      </c>
      <c r="J95" s="401">
        <f t="shared" si="5"/>
        <v>0</v>
      </c>
      <c r="K95" s="364"/>
      <c r="L95" s="364"/>
      <c r="M95" s="364"/>
    </row>
    <row r="96" spans="1:13" s="327" customFormat="1" ht="12.75">
      <c r="A96" s="225" t="s">
        <v>152</v>
      </c>
      <c r="B96" s="92" t="s">
        <v>12</v>
      </c>
      <c r="C96" s="93" t="s">
        <v>18</v>
      </c>
      <c r="D96" s="70"/>
      <c r="E96" s="70"/>
      <c r="F96" s="358">
        <f>F106+F112+F105+F98</f>
        <v>499</v>
      </c>
      <c r="G96" s="358">
        <f>G106+G112+G105+G98</f>
        <v>0</v>
      </c>
      <c r="H96" s="195">
        <f>H106+H112+H105+H98</f>
        <v>499</v>
      </c>
      <c r="I96" s="358">
        <f>I106+I112+I105+I98</f>
        <v>413.90000000000003</v>
      </c>
      <c r="J96" s="401">
        <f t="shared" si="5"/>
        <v>0.8294589178356714</v>
      </c>
      <c r="K96" s="364"/>
      <c r="L96" s="364"/>
      <c r="M96" s="364"/>
    </row>
    <row r="97" spans="1:13" s="327" customFormat="1" ht="42">
      <c r="A97" s="194" t="s">
        <v>656</v>
      </c>
      <c r="B97" s="92" t="s">
        <v>12</v>
      </c>
      <c r="C97" s="93" t="s">
        <v>18</v>
      </c>
      <c r="D97" s="92" t="s">
        <v>475</v>
      </c>
      <c r="E97" s="92"/>
      <c r="F97" s="359">
        <f aca="true" t="shared" si="8" ref="F97:I100">F98</f>
        <v>40</v>
      </c>
      <c r="G97" s="359">
        <f t="shared" si="8"/>
        <v>0</v>
      </c>
      <c r="H97" s="72">
        <f t="shared" si="8"/>
        <v>40</v>
      </c>
      <c r="I97" s="359">
        <f t="shared" si="8"/>
        <v>40</v>
      </c>
      <c r="J97" s="401">
        <f t="shared" si="5"/>
        <v>1</v>
      </c>
      <c r="K97" s="364"/>
      <c r="L97" s="364"/>
      <c r="M97" s="364"/>
    </row>
    <row r="98" spans="1:13" s="327" customFormat="1" ht="33.75">
      <c r="A98" s="73" t="s">
        <v>501</v>
      </c>
      <c r="B98" s="70" t="s">
        <v>12</v>
      </c>
      <c r="C98" s="74" t="s">
        <v>18</v>
      </c>
      <c r="D98" s="70" t="s">
        <v>502</v>
      </c>
      <c r="E98" s="70"/>
      <c r="F98" s="359">
        <f t="shared" si="8"/>
        <v>40</v>
      </c>
      <c r="G98" s="359">
        <f t="shared" si="8"/>
        <v>0</v>
      </c>
      <c r="H98" s="72">
        <f t="shared" si="8"/>
        <v>40</v>
      </c>
      <c r="I98" s="359">
        <f t="shared" si="8"/>
        <v>40</v>
      </c>
      <c r="J98" s="401">
        <f t="shared" si="5"/>
        <v>1</v>
      </c>
      <c r="K98" s="364"/>
      <c r="L98" s="364"/>
      <c r="M98" s="364"/>
    </row>
    <row r="99" spans="1:13" s="327" customFormat="1" ht="22.5">
      <c r="A99" s="73" t="s">
        <v>386</v>
      </c>
      <c r="B99" s="70" t="s">
        <v>12</v>
      </c>
      <c r="C99" s="74" t="s">
        <v>18</v>
      </c>
      <c r="D99" s="70" t="s">
        <v>502</v>
      </c>
      <c r="E99" s="70" t="s">
        <v>113</v>
      </c>
      <c r="F99" s="359">
        <f t="shared" si="8"/>
        <v>40</v>
      </c>
      <c r="G99" s="359">
        <f t="shared" si="8"/>
        <v>0</v>
      </c>
      <c r="H99" s="72">
        <f t="shared" si="8"/>
        <v>40</v>
      </c>
      <c r="I99" s="359">
        <f t="shared" si="8"/>
        <v>40</v>
      </c>
      <c r="J99" s="401">
        <f t="shared" si="5"/>
        <v>1</v>
      </c>
      <c r="K99" s="364"/>
      <c r="L99" s="364"/>
      <c r="M99" s="364"/>
    </row>
    <row r="100" spans="1:13" s="327" customFormat="1" ht="22.5">
      <c r="A100" s="73" t="s">
        <v>525</v>
      </c>
      <c r="B100" s="70" t="s">
        <v>12</v>
      </c>
      <c r="C100" s="74" t="s">
        <v>18</v>
      </c>
      <c r="D100" s="70" t="s">
        <v>502</v>
      </c>
      <c r="E100" s="70" t="s">
        <v>115</v>
      </c>
      <c r="F100" s="359">
        <f t="shared" si="8"/>
        <v>40</v>
      </c>
      <c r="G100" s="359">
        <f t="shared" si="8"/>
        <v>0</v>
      </c>
      <c r="H100" s="72">
        <f t="shared" si="8"/>
        <v>40</v>
      </c>
      <c r="I100" s="359">
        <f t="shared" si="8"/>
        <v>40</v>
      </c>
      <c r="J100" s="401">
        <f t="shared" si="5"/>
        <v>1</v>
      </c>
      <c r="K100" s="364"/>
      <c r="L100" s="364"/>
      <c r="M100" s="364"/>
    </row>
    <row r="101" spans="1:13" s="327" customFormat="1" ht="22.5">
      <c r="A101" s="166" t="s">
        <v>526</v>
      </c>
      <c r="B101" s="70" t="s">
        <v>12</v>
      </c>
      <c r="C101" s="74" t="s">
        <v>18</v>
      </c>
      <c r="D101" s="70" t="s">
        <v>502</v>
      </c>
      <c r="E101" s="70" t="s">
        <v>117</v>
      </c>
      <c r="F101" s="359">
        <f>'Пр3 ведом'!G494</f>
        <v>40</v>
      </c>
      <c r="G101" s="359">
        <f>'Пр3 ведом'!H494</f>
        <v>0</v>
      </c>
      <c r="H101" s="72">
        <f>'Пр3 ведом'!I494</f>
        <v>40</v>
      </c>
      <c r="I101" s="72">
        <f>'Пр3 ведом'!J494</f>
        <v>40</v>
      </c>
      <c r="J101" s="401">
        <f t="shared" si="5"/>
        <v>1</v>
      </c>
      <c r="K101" s="364"/>
      <c r="L101" s="364"/>
      <c r="M101" s="364"/>
    </row>
    <row r="102" spans="1:13" s="75" customFormat="1" ht="22.5">
      <c r="A102" s="328" t="s">
        <v>506</v>
      </c>
      <c r="B102" s="70" t="s">
        <v>12</v>
      </c>
      <c r="C102" s="74" t="s">
        <v>18</v>
      </c>
      <c r="D102" s="70" t="s">
        <v>505</v>
      </c>
      <c r="E102" s="70"/>
      <c r="F102" s="359">
        <f aca="true" t="shared" si="9" ref="F102:I104">F103</f>
        <v>80</v>
      </c>
      <c r="G102" s="359">
        <f t="shared" si="9"/>
        <v>0</v>
      </c>
      <c r="H102" s="72">
        <f t="shared" si="9"/>
        <v>80</v>
      </c>
      <c r="I102" s="359">
        <f t="shared" si="9"/>
        <v>80</v>
      </c>
      <c r="J102" s="401">
        <f t="shared" si="5"/>
        <v>1</v>
      </c>
      <c r="K102" s="352"/>
      <c r="L102" s="352"/>
      <c r="M102" s="352"/>
    </row>
    <row r="103" spans="1:13" s="75" customFormat="1" ht="22.5">
      <c r="A103" s="73" t="s">
        <v>386</v>
      </c>
      <c r="B103" s="70" t="s">
        <v>12</v>
      </c>
      <c r="C103" s="74" t="s">
        <v>18</v>
      </c>
      <c r="D103" s="70" t="s">
        <v>505</v>
      </c>
      <c r="E103" s="70" t="s">
        <v>113</v>
      </c>
      <c r="F103" s="359">
        <f t="shared" si="9"/>
        <v>80</v>
      </c>
      <c r="G103" s="359">
        <f t="shared" si="9"/>
        <v>0</v>
      </c>
      <c r="H103" s="72">
        <f t="shared" si="9"/>
        <v>80</v>
      </c>
      <c r="I103" s="359">
        <f t="shared" si="9"/>
        <v>80</v>
      </c>
      <c r="J103" s="401">
        <f t="shared" si="5"/>
        <v>1</v>
      </c>
      <c r="K103" s="352"/>
      <c r="L103" s="352"/>
      <c r="M103" s="352"/>
    </row>
    <row r="104" spans="1:13" s="75" customFormat="1" ht="22.5">
      <c r="A104" s="73" t="s">
        <v>525</v>
      </c>
      <c r="B104" s="70" t="s">
        <v>12</v>
      </c>
      <c r="C104" s="74" t="s">
        <v>18</v>
      </c>
      <c r="D104" s="70" t="s">
        <v>505</v>
      </c>
      <c r="E104" s="70" t="s">
        <v>115</v>
      </c>
      <c r="F104" s="359">
        <f t="shared" si="9"/>
        <v>80</v>
      </c>
      <c r="G104" s="359">
        <f t="shared" si="9"/>
        <v>0</v>
      </c>
      <c r="H104" s="72">
        <f t="shared" si="9"/>
        <v>80</v>
      </c>
      <c r="I104" s="359">
        <f t="shared" si="9"/>
        <v>80</v>
      </c>
      <c r="J104" s="401">
        <f t="shared" si="5"/>
        <v>1</v>
      </c>
      <c r="K104" s="352"/>
      <c r="L104" s="352"/>
      <c r="M104" s="352"/>
    </row>
    <row r="105" spans="1:13" s="75" customFormat="1" ht="22.5">
      <c r="A105" s="166" t="s">
        <v>526</v>
      </c>
      <c r="B105" s="70" t="s">
        <v>12</v>
      </c>
      <c r="C105" s="74" t="s">
        <v>18</v>
      </c>
      <c r="D105" s="70" t="s">
        <v>505</v>
      </c>
      <c r="E105" s="70" t="s">
        <v>117</v>
      </c>
      <c r="F105" s="359">
        <f>'Пр3 ведом'!G498</f>
        <v>80</v>
      </c>
      <c r="G105" s="359">
        <f>'Пр3 ведом'!H498</f>
        <v>0</v>
      </c>
      <c r="H105" s="72">
        <f>'Пр3 ведом'!I498</f>
        <v>80</v>
      </c>
      <c r="I105" s="359">
        <f>'Пр3 ведом'!J498</f>
        <v>80</v>
      </c>
      <c r="J105" s="401">
        <f t="shared" si="5"/>
        <v>1</v>
      </c>
      <c r="K105" s="352"/>
      <c r="L105" s="352"/>
      <c r="M105" s="352"/>
    </row>
    <row r="106" spans="1:13" s="75" customFormat="1" ht="36" customHeight="1">
      <c r="A106" s="198" t="s">
        <v>167</v>
      </c>
      <c r="B106" s="70" t="s">
        <v>12</v>
      </c>
      <c r="C106" s="74" t="s">
        <v>18</v>
      </c>
      <c r="D106" s="70" t="s">
        <v>281</v>
      </c>
      <c r="E106" s="70"/>
      <c r="F106" s="359">
        <f>F110</f>
        <v>7</v>
      </c>
      <c r="G106" s="359">
        <f>G110</f>
        <v>0</v>
      </c>
      <c r="H106" s="72">
        <f>H107+H110</f>
        <v>7</v>
      </c>
      <c r="I106" s="72">
        <f>I107+I110</f>
        <v>0</v>
      </c>
      <c r="J106" s="401">
        <f t="shared" si="5"/>
        <v>0</v>
      </c>
      <c r="K106" s="352"/>
      <c r="L106" s="352"/>
      <c r="M106" s="352"/>
    </row>
    <row r="107" spans="1:13" s="75" customFormat="1" ht="22.5">
      <c r="A107" s="73" t="s">
        <v>386</v>
      </c>
      <c r="B107" s="70" t="s">
        <v>12</v>
      </c>
      <c r="C107" s="74" t="s">
        <v>18</v>
      </c>
      <c r="D107" s="70" t="s">
        <v>281</v>
      </c>
      <c r="E107" s="70">
        <v>200</v>
      </c>
      <c r="F107" s="72">
        <f>F109</f>
        <v>1</v>
      </c>
      <c r="G107" s="72">
        <f>G109</f>
        <v>0</v>
      </c>
      <c r="H107" s="72">
        <f>H109</f>
        <v>1</v>
      </c>
      <c r="I107" s="72">
        <f>I109</f>
        <v>0</v>
      </c>
      <c r="J107" s="401">
        <f t="shared" si="5"/>
        <v>0</v>
      </c>
      <c r="K107" s="352"/>
      <c r="L107" s="352"/>
      <c r="M107" s="352"/>
    </row>
    <row r="108" spans="1:13" s="75" customFormat="1" ht="22.5">
      <c r="A108" s="73" t="s">
        <v>525</v>
      </c>
      <c r="B108" s="70" t="s">
        <v>12</v>
      </c>
      <c r="C108" s="74" t="s">
        <v>18</v>
      </c>
      <c r="D108" s="70" t="s">
        <v>281</v>
      </c>
      <c r="E108" s="70">
        <v>240</v>
      </c>
      <c r="F108" s="72"/>
      <c r="G108" s="72"/>
      <c r="H108" s="72">
        <f>H109</f>
        <v>1</v>
      </c>
      <c r="I108" s="72">
        <f>I109</f>
        <v>0</v>
      </c>
      <c r="J108" s="401">
        <f t="shared" si="5"/>
        <v>0</v>
      </c>
      <c r="K108" s="352"/>
      <c r="L108" s="352"/>
      <c r="M108" s="352"/>
    </row>
    <row r="109" spans="1:13" s="75" customFormat="1" ht="22.5">
      <c r="A109" s="166" t="s">
        <v>526</v>
      </c>
      <c r="B109" s="70" t="s">
        <v>12</v>
      </c>
      <c r="C109" s="74" t="s">
        <v>18</v>
      </c>
      <c r="D109" s="70" t="s">
        <v>281</v>
      </c>
      <c r="E109" s="70">
        <v>244</v>
      </c>
      <c r="F109" s="72">
        <v>1</v>
      </c>
      <c r="G109" s="72"/>
      <c r="H109" s="72">
        <f>'Пр3 ведом'!I502</f>
        <v>1</v>
      </c>
      <c r="I109" s="72">
        <f>'Пр3 ведом'!J502</f>
        <v>0</v>
      </c>
      <c r="J109" s="401">
        <f t="shared" si="5"/>
        <v>0</v>
      </c>
      <c r="K109" s="352"/>
      <c r="L109" s="352"/>
      <c r="M109" s="352"/>
    </row>
    <row r="110" spans="1:13" s="75" customFormat="1" ht="15.75" customHeight="1">
      <c r="A110" s="201" t="s">
        <v>96</v>
      </c>
      <c r="B110" s="70" t="s">
        <v>12</v>
      </c>
      <c r="C110" s="74" t="s">
        <v>18</v>
      </c>
      <c r="D110" s="70" t="s">
        <v>281</v>
      </c>
      <c r="E110" s="70">
        <v>500</v>
      </c>
      <c r="F110" s="359">
        <f>F111</f>
        <v>7</v>
      </c>
      <c r="G110" s="359">
        <f>G111</f>
        <v>0</v>
      </c>
      <c r="H110" s="72">
        <f>H111</f>
        <v>6</v>
      </c>
      <c r="I110" s="359">
        <f>I111</f>
        <v>0</v>
      </c>
      <c r="J110" s="401">
        <f t="shared" si="5"/>
        <v>0</v>
      </c>
      <c r="K110" s="352"/>
      <c r="L110" s="352"/>
      <c r="M110" s="352"/>
    </row>
    <row r="111" spans="1:13" s="75" customFormat="1" ht="15.75" customHeight="1">
      <c r="A111" s="73" t="s">
        <v>55</v>
      </c>
      <c r="B111" s="70" t="s">
        <v>12</v>
      </c>
      <c r="C111" s="74" t="s">
        <v>18</v>
      </c>
      <c r="D111" s="70" t="s">
        <v>281</v>
      </c>
      <c r="E111" s="70">
        <v>530</v>
      </c>
      <c r="F111" s="359">
        <f>'Пр3 ведом'!G502+'Пр3 ведом'!G423</f>
        <v>7</v>
      </c>
      <c r="G111" s="359">
        <f>'Пр3 ведом'!H502+'Пр3 ведом'!H423</f>
        <v>0</v>
      </c>
      <c r="H111" s="72">
        <f>'Пр3 ведом'!I423</f>
        <v>6</v>
      </c>
      <c r="I111" s="72">
        <f>'Пр3 ведом'!J423</f>
        <v>0</v>
      </c>
      <c r="J111" s="401">
        <f t="shared" si="5"/>
        <v>0</v>
      </c>
      <c r="K111" s="352"/>
      <c r="L111" s="352"/>
      <c r="M111" s="352"/>
    </row>
    <row r="112" spans="1:13" s="322" customFormat="1" ht="32.25" customHeight="1">
      <c r="A112" s="202" t="s">
        <v>379</v>
      </c>
      <c r="B112" s="70" t="s">
        <v>12</v>
      </c>
      <c r="C112" s="74" t="s">
        <v>18</v>
      </c>
      <c r="D112" s="70" t="s">
        <v>292</v>
      </c>
      <c r="E112" s="70" t="s">
        <v>10</v>
      </c>
      <c r="F112" s="359">
        <f>F113+F119</f>
        <v>372</v>
      </c>
      <c r="G112" s="359">
        <f>G113+G119</f>
        <v>0</v>
      </c>
      <c r="H112" s="72">
        <f>H113+H119</f>
        <v>372</v>
      </c>
      <c r="I112" s="359">
        <f>I113+I119</f>
        <v>293.90000000000003</v>
      </c>
      <c r="J112" s="401">
        <f t="shared" si="5"/>
        <v>0.7900537634408603</v>
      </c>
      <c r="K112" s="353"/>
      <c r="L112" s="353"/>
      <c r="M112" s="353"/>
    </row>
    <row r="113" spans="1:13" s="322" customFormat="1" ht="45">
      <c r="A113" s="73" t="s">
        <v>105</v>
      </c>
      <c r="B113" s="70" t="s">
        <v>12</v>
      </c>
      <c r="C113" s="74" t="s">
        <v>18</v>
      </c>
      <c r="D113" s="70" t="s">
        <v>292</v>
      </c>
      <c r="E113" s="70" t="s">
        <v>106</v>
      </c>
      <c r="F113" s="359">
        <f>F114</f>
        <v>341.8</v>
      </c>
      <c r="G113" s="359">
        <f>G114</f>
        <v>0</v>
      </c>
      <c r="H113" s="72">
        <f>H114</f>
        <v>341.8</v>
      </c>
      <c r="I113" s="359">
        <f>I114</f>
        <v>270.889</v>
      </c>
      <c r="J113" s="401">
        <f t="shared" si="5"/>
        <v>0.7925365710942072</v>
      </c>
      <c r="K113" s="353"/>
      <c r="L113" s="353"/>
      <c r="M113" s="353"/>
    </row>
    <row r="114" spans="1:13" s="322" customFormat="1" ht="22.5" customHeight="1">
      <c r="A114" s="73" t="s">
        <v>107</v>
      </c>
      <c r="B114" s="70" t="s">
        <v>12</v>
      </c>
      <c r="C114" s="74" t="s">
        <v>18</v>
      </c>
      <c r="D114" s="70" t="s">
        <v>292</v>
      </c>
      <c r="E114" s="70" t="s">
        <v>108</v>
      </c>
      <c r="F114" s="359">
        <f>F115+F116+F117</f>
        <v>341.8</v>
      </c>
      <c r="G114" s="359">
        <f>G115+G116+G117</f>
        <v>0</v>
      </c>
      <c r="H114" s="72">
        <f>H115+H116+H117</f>
        <v>341.8</v>
      </c>
      <c r="I114" s="359">
        <f>I115+I116+I117</f>
        <v>270.889</v>
      </c>
      <c r="J114" s="401">
        <f t="shared" si="5"/>
        <v>0.7925365710942072</v>
      </c>
      <c r="K114" s="353"/>
      <c r="L114" s="353"/>
      <c r="M114" s="353"/>
    </row>
    <row r="115" spans="1:13" s="322" customFormat="1" ht="22.5" customHeight="1">
      <c r="A115" s="198" t="s">
        <v>384</v>
      </c>
      <c r="B115" s="70" t="s">
        <v>12</v>
      </c>
      <c r="C115" s="74" t="s">
        <v>18</v>
      </c>
      <c r="D115" s="70" t="s">
        <v>292</v>
      </c>
      <c r="E115" s="70" t="s">
        <v>110</v>
      </c>
      <c r="F115" s="359">
        <f>'Пр3 ведом'!G506</f>
        <v>260.6</v>
      </c>
      <c r="G115" s="359">
        <f>'Пр3 ведом'!H506</f>
        <v>0</v>
      </c>
      <c r="H115" s="72">
        <f>'Пр3 ведом'!I506</f>
        <v>260.6</v>
      </c>
      <c r="I115" s="359">
        <f>'Пр3 ведом'!J506</f>
        <v>208.009</v>
      </c>
      <c r="J115" s="401">
        <f t="shared" si="5"/>
        <v>0.7981926323867996</v>
      </c>
      <c r="K115" s="353"/>
      <c r="L115" s="353"/>
      <c r="M115" s="353"/>
    </row>
    <row r="116" spans="1:13" s="322" customFormat="1" ht="22.5" customHeight="1">
      <c r="A116" s="198" t="s">
        <v>524</v>
      </c>
      <c r="B116" s="70" t="s">
        <v>12</v>
      </c>
      <c r="C116" s="74" t="s">
        <v>18</v>
      </c>
      <c r="D116" s="70" t="s">
        <v>292</v>
      </c>
      <c r="E116" s="70">
        <v>122</v>
      </c>
      <c r="F116" s="359">
        <f>'Пр3 ведом'!G507</f>
        <v>2.5</v>
      </c>
      <c r="G116" s="359">
        <f>'Пр3 ведом'!H507</f>
        <v>0</v>
      </c>
      <c r="H116" s="72">
        <f>'Пр3 ведом'!I507</f>
        <v>2.5</v>
      </c>
      <c r="I116" s="359">
        <f>'Пр3 ведом'!J507</f>
        <v>0</v>
      </c>
      <c r="J116" s="401">
        <f t="shared" si="5"/>
        <v>0</v>
      </c>
      <c r="K116" s="353"/>
      <c r="L116" s="353"/>
      <c r="M116" s="353"/>
    </row>
    <row r="117" spans="1:13" s="322" customFormat="1" ht="33" customHeight="1">
      <c r="A117" s="198" t="s">
        <v>385</v>
      </c>
      <c r="B117" s="70" t="s">
        <v>12</v>
      </c>
      <c r="C117" s="74" t="s">
        <v>18</v>
      </c>
      <c r="D117" s="70" t="s">
        <v>292</v>
      </c>
      <c r="E117" s="70">
        <v>129</v>
      </c>
      <c r="F117" s="359">
        <f>'Пр3 ведом'!G508</f>
        <v>78.7</v>
      </c>
      <c r="G117" s="359">
        <f>'Пр3 ведом'!H508</f>
        <v>0</v>
      </c>
      <c r="H117" s="72">
        <f>'Пр3 ведом'!I508</f>
        <v>78.7</v>
      </c>
      <c r="I117" s="359">
        <f>'Пр3 ведом'!J508</f>
        <v>62.88</v>
      </c>
      <c r="J117" s="401">
        <f t="shared" si="5"/>
        <v>0.7989834815756036</v>
      </c>
      <c r="K117" s="353"/>
      <c r="L117" s="353"/>
      <c r="M117" s="353"/>
    </row>
    <row r="118" spans="1:13" s="322" customFormat="1" ht="21" customHeight="1">
      <c r="A118" s="73" t="s">
        <v>386</v>
      </c>
      <c r="B118" s="70" t="s">
        <v>12</v>
      </c>
      <c r="C118" s="74" t="s">
        <v>18</v>
      </c>
      <c r="D118" s="70" t="s">
        <v>292</v>
      </c>
      <c r="E118" s="70">
        <v>200</v>
      </c>
      <c r="F118" s="359">
        <f aca="true" t="shared" si="10" ref="F118:I119">F119</f>
        <v>30.2</v>
      </c>
      <c r="G118" s="359">
        <f t="shared" si="10"/>
        <v>0</v>
      </c>
      <c r="H118" s="72">
        <f t="shared" si="10"/>
        <v>30.2</v>
      </c>
      <c r="I118" s="359">
        <f t="shared" si="10"/>
        <v>23.011</v>
      </c>
      <c r="J118" s="401">
        <f t="shared" si="5"/>
        <v>0.7619536423841059</v>
      </c>
      <c r="K118" s="353"/>
      <c r="L118" s="353"/>
      <c r="M118" s="353"/>
    </row>
    <row r="119" spans="1:13" s="75" customFormat="1" ht="21" customHeight="1">
      <c r="A119" s="73" t="s">
        <v>525</v>
      </c>
      <c r="B119" s="70" t="s">
        <v>12</v>
      </c>
      <c r="C119" s="74" t="s">
        <v>18</v>
      </c>
      <c r="D119" s="70" t="s">
        <v>292</v>
      </c>
      <c r="E119" s="70" t="s">
        <v>115</v>
      </c>
      <c r="F119" s="359">
        <f t="shared" si="10"/>
        <v>30.2</v>
      </c>
      <c r="G119" s="359">
        <f t="shared" si="10"/>
        <v>0</v>
      </c>
      <c r="H119" s="72">
        <f t="shared" si="10"/>
        <v>30.2</v>
      </c>
      <c r="I119" s="359">
        <f t="shared" si="10"/>
        <v>23.011</v>
      </c>
      <c r="J119" s="401">
        <f t="shared" si="5"/>
        <v>0.7619536423841059</v>
      </c>
      <c r="K119" s="352"/>
      <c r="L119" s="352"/>
      <c r="M119" s="352"/>
    </row>
    <row r="120" spans="1:13" s="75" customFormat="1" ht="21" customHeight="1">
      <c r="A120" s="166" t="s">
        <v>526</v>
      </c>
      <c r="B120" s="70" t="s">
        <v>12</v>
      </c>
      <c r="C120" s="74" t="s">
        <v>18</v>
      </c>
      <c r="D120" s="70" t="s">
        <v>292</v>
      </c>
      <c r="E120" s="70" t="s">
        <v>117</v>
      </c>
      <c r="F120" s="359">
        <f>'Пр3 ведом'!G511</f>
        <v>30.2</v>
      </c>
      <c r="G120" s="359">
        <f>'Пр3 ведом'!H511</f>
        <v>0</v>
      </c>
      <c r="H120" s="72">
        <f>'Пр3 ведом'!I511</f>
        <v>30.2</v>
      </c>
      <c r="I120" s="359">
        <f>'Пр3 ведом'!J511</f>
        <v>23.011</v>
      </c>
      <c r="J120" s="401">
        <f t="shared" si="5"/>
        <v>0.7619536423841059</v>
      </c>
      <c r="K120" s="352"/>
      <c r="L120" s="352"/>
      <c r="M120" s="352"/>
    </row>
    <row r="121" spans="1:13" s="322" customFormat="1" ht="12.75">
      <c r="A121" s="194" t="s">
        <v>630</v>
      </c>
      <c r="B121" s="93" t="s">
        <v>76</v>
      </c>
      <c r="C121" s="93"/>
      <c r="D121" s="92"/>
      <c r="E121" s="92"/>
      <c r="F121" s="358">
        <f aca="true" t="shared" si="11" ref="F121:I123">F122</f>
        <v>731</v>
      </c>
      <c r="G121" s="358">
        <f t="shared" si="11"/>
        <v>0</v>
      </c>
      <c r="H121" s="195">
        <f t="shared" si="11"/>
        <v>731</v>
      </c>
      <c r="I121" s="358">
        <f t="shared" si="11"/>
        <v>546</v>
      </c>
      <c r="J121" s="401">
        <f t="shared" si="5"/>
        <v>0.746922024623803</v>
      </c>
      <c r="K121" s="353"/>
      <c r="L121" s="353"/>
      <c r="M121" s="353"/>
    </row>
    <row r="122" spans="1:13" s="322" customFormat="1" ht="12.75">
      <c r="A122" s="194" t="s">
        <v>631</v>
      </c>
      <c r="B122" s="93" t="s">
        <v>76</v>
      </c>
      <c r="C122" s="93" t="s">
        <v>14</v>
      </c>
      <c r="D122" s="93"/>
      <c r="E122" s="93"/>
      <c r="F122" s="358">
        <f t="shared" si="11"/>
        <v>731</v>
      </c>
      <c r="G122" s="358">
        <f t="shared" si="11"/>
        <v>0</v>
      </c>
      <c r="H122" s="195">
        <f t="shared" si="11"/>
        <v>731</v>
      </c>
      <c r="I122" s="358">
        <f t="shared" si="11"/>
        <v>546</v>
      </c>
      <c r="J122" s="401">
        <f t="shared" si="5"/>
        <v>0.746922024623803</v>
      </c>
      <c r="K122" s="353"/>
      <c r="L122" s="353"/>
      <c r="M122" s="353"/>
    </row>
    <row r="123" spans="1:13" s="327" customFormat="1" ht="12.75">
      <c r="A123" s="194" t="s">
        <v>181</v>
      </c>
      <c r="B123" s="93" t="s">
        <v>76</v>
      </c>
      <c r="C123" s="93" t="s">
        <v>14</v>
      </c>
      <c r="D123" s="94" t="s">
        <v>239</v>
      </c>
      <c r="E123" s="92"/>
      <c r="F123" s="358">
        <f t="shared" si="11"/>
        <v>731</v>
      </c>
      <c r="G123" s="358">
        <f t="shared" si="11"/>
        <v>0</v>
      </c>
      <c r="H123" s="195">
        <f t="shared" si="11"/>
        <v>731</v>
      </c>
      <c r="I123" s="358">
        <f t="shared" si="11"/>
        <v>546</v>
      </c>
      <c r="J123" s="401">
        <f t="shared" si="5"/>
        <v>0.746922024623803</v>
      </c>
      <c r="K123" s="364"/>
      <c r="L123" s="364"/>
      <c r="M123" s="364"/>
    </row>
    <row r="124" spans="1:13" s="75" customFormat="1" ht="56.25">
      <c r="A124" s="203" t="s">
        <v>180</v>
      </c>
      <c r="B124" s="74" t="s">
        <v>76</v>
      </c>
      <c r="C124" s="74" t="s">
        <v>14</v>
      </c>
      <c r="D124" s="74" t="s">
        <v>282</v>
      </c>
      <c r="E124" s="70"/>
      <c r="F124" s="359">
        <f>F125+F130+F135</f>
        <v>731</v>
      </c>
      <c r="G124" s="359">
        <f>G125+G130+G135</f>
        <v>0</v>
      </c>
      <c r="H124" s="72">
        <f>H125+H130+H135</f>
        <v>731</v>
      </c>
      <c r="I124" s="359">
        <f>I125+I130+I135</f>
        <v>546</v>
      </c>
      <c r="J124" s="401">
        <f t="shared" si="5"/>
        <v>0.746922024623803</v>
      </c>
      <c r="K124" s="383"/>
      <c r="L124" s="352"/>
      <c r="M124" s="352"/>
    </row>
    <row r="125" spans="1:13" s="322" customFormat="1" ht="45">
      <c r="A125" s="73" t="s">
        <v>105</v>
      </c>
      <c r="B125" s="74" t="s">
        <v>76</v>
      </c>
      <c r="C125" s="74" t="s">
        <v>14</v>
      </c>
      <c r="D125" s="74" t="s">
        <v>282</v>
      </c>
      <c r="E125" s="70" t="s">
        <v>106</v>
      </c>
      <c r="F125" s="359">
        <f>F126</f>
        <v>187</v>
      </c>
      <c r="G125" s="359">
        <f>G126</f>
        <v>-0.568</v>
      </c>
      <c r="H125" s="72">
        <f>H126</f>
        <v>186.432</v>
      </c>
      <c r="I125" s="359">
        <f>I126</f>
        <v>137.962</v>
      </c>
      <c r="J125" s="401">
        <f t="shared" si="5"/>
        <v>0.7400124442155853</v>
      </c>
      <c r="K125" s="353"/>
      <c r="L125" s="353"/>
      <c r="M125" s="353"/>
    </row>
    <row r="126" spans="1:13" s="322" customFormat="1" ht="12" customHeight="1">
      <c r="A126" s="73" t="s">
        <v>142</v>
      </c>
      <c r="B126" s="74" t="s">
        <v>76</v>
      </c>
      <c r="C126" s="74" t="s">
        <v>14</v>
      </c>
      <c r="D126" s="74" t="s">
        <v>282</v>
      </c>
      <c r="E126" s="70">
        <v>110</v>
      </c>
      <c r="F126" s="359">
        <f>F127+F128+F129</f>
        <v>187</v>
      </c>
      <c r="G126" s="359">
        <f>G127+G128+G129</f>
        <v>-0.568</v>
      </c>
      <c r="H126" s="72">
        <f>H127+H128+H129</f>
        <v>186.432</v>
      </c>
      <c r="I126" s="359">
        <f>I127+I128+I129</f>
        <v>137.962</v>
      </c>
      <c r="J126" s="401">
        <f t="shared" si="5"/>
        <v>0.7400124442155853</v>
      </c>
      <c r="K126" s="353"/>
      <c r="L126" s="353"/>
      <c r="M126" s="353"/>
    </row>
    <row r="127" spans="1:13" s="322" customFormat="1" ht="12" customHeight="1">
      <c r="A127" s="73" t="s">
        <v>577</v>
      </c>
      <c r="B127" s="74" t="s">
        <v>76</v>
      </c>
      <c r="C127" s="74" t="s">
        <v>14</v>
      </c>
      <c r="D127" s="74" t="s">
        <v>282</v>
      </c>
      <c r="E127" s="70">
        <v>111</v>
      </c>
      <c r="F127" s="359">
        <f>'Пр3 ведом'!G518</f>
        <v>143.6</v>
      </c>
      <c r="G127" s="359">
        <f>'Пр3 ведом'!H518</f>
        <v>-0.568</v>
      </c>
      <c r="H127" s="72">
        <f>'Пр3 ведом'!I518</f>
        <v>143.03199999999998</v>
      </c>
      <c r="I127" s="72">
        <f>'Пр3 ведом'!J518</f>
        <v>105.96</v>
      </c>
      <c r="J127" s="401">
        <f t="shared" si="5"/>
        <v>0.7408132445886235</v>
      </c>
      <c r="K127" s="353"/>
      <c r="L127" s="353"/>
      <c r="M127" s="353"/>
    </row>
    <row r="128" spans="1:13" s="322" customFormat="1" ht="22.5" customHeight="1">
      <c r="A128" s="198" t="s">
        <v>576</v>
      </c>
      <c r="B128" s="74" t="s">
        <v>76</v>
      </c>
      <c r="C128" s="74" t="s">
        <v>14</v>
      </c>
      <c r="D128" s="74" t="s">
        <v>282</v>
      </c>
      <c r="E128" s="70">
        <v>112</v>
      </c>
      <c r="F128" s="359">
        <f>'Пр3 ведом'!G519</f>
        <v>0</v>
      </c>
      <c r="G128" s="359">
        <f>'Пр3 ведом'!H519</f>
        <v>0</v>
      </c>
      <c r="H128" s="72">
        <f>'Пр3 ведом'!I519</f>
        <v>0</v>
      </c>
      <c r="I128" s="359">
        <f>'Пр3 ведом'!J519</f>
        <v>0</v>
      </c>
      <c r="J128" s="401" t="e">
        <f t="shared" si="5"/>
        <v>#DIV/0!</v>
      </c>
      <c r="K128" s="353"/>
      <c r="L128" s="353"/>
      <c r="M128" s="353"/>
    </row>
    <row r="129" spans="1:13" s="322" customFormat="1" ht="21" customHeight="1">
      <c r="A129" s="198" t="s">
        <v>576</v>
      </c>
      <c r="B129" s="74" t="s">
        <v>76</v>
      </c>
      <c r="C129" s="74" t="s">
        <v>14</v>
      </c>
      <c r="D129" s="74" t="s">
        <v>282</v>
      </c>
      <c r="E129" s="70">
        <v>119</v>
      </c>
      <c r="F129" s="359">
        <f>'Пр3 ведом'!G520</f>
        <v>43.4</v>
      </c>
      <c r="G129" s="359">
        <f>'Пр3 ведом'!H520</f>
        <v>0</v>
      </c>
      <c r="H129" s="72">
        <f>'Пр3 ведом'!I520</f>
        <v>43.4</v>
      </c>
      <c r="I129" s="359">
        <f>'Пр3 ведом'!J520</f>
        <v>32.002</v>
      </c>
      <c r="J129" s="401">
        <f t="shared" si="5"/>
        <v>0.737373271889401</v>
      </c>
      <c r="K129" s="353"/>
      <c r="L129" s="353"/>
      <c r="M129" s="353"/>
    </row>
    <row r="130" spans="1:13" s="322" customFormat="1" ht="21" customHeight="1">
      <c r="A130" s="73" t="s">
        <v>386</v>
      </c>
      <c r="B130" s="74" t="s">
        <v>76</v>
      </c>
      <c r="C130" s="74" t="s">
        <v>14</v>
      </c>
      <c r="D130" s="74" t="s">
        <v>282</v>
      </c>
      <c r="E130" s="70">
        <v>200</v>
      </c>
      <c r="F130" s="359">
        <f aca="true" t="shared" si="12" ref="F130:I131">F131</f>
        <v>4.8</v>
      </c>
      <c r="G130" s="359">
        <f t="shared" si="12"/>
        <v>0.568</v>
      </c>
      <c r="H130" s="72">
        <f t="shared" si="12"/>
        <v>5.367999999999999</v>
      </c>
      <c r="I130" s="359">
        <f t="shared" si="12"/>
        <v>5.368</v>
      </c>
      <c r="J130" s="401">
        <f t="shared" si="5"/>
        <v>1.0000000000000002</v>
      </c>
      <c r="K130" s="353"/>
      <c r="L130" s="353"/>
      <c r="M130" s="353"/>
    </row>
    <row r="131" spans="1:13" s="75" customFormat="1" ht="21" customHeight="1">
      <c r="A131" s="73" t="s">
        <v>525</v>
      </c>
      <c r="B131" s="74" t="s">
        <v>76</v>
      </c>
      <c r="C131" s="74" t="s">
        <v>14</v>
      </c>
      <c r="D131" s="74" t="s">
        <v>282</v>
      </c>
      <c r="E131" s="70" t="s">
        <v>115</v>
      </c>
      <c r="F131" s="359">
        <f t="shared" si="12"/>
        <v>4.8</v>
      </c>
      <c r="G131" s="359">
        <f t="shared" si="12"/>
        <v>0.568</v>
      </c>
      <c r="H131" s="72">
        <f t="shared" si="12"/>
        <v>5.367999999999999</v>
      </c>
      <c r="I131" s="359">
        <f t="shared" si="12"/>
        <v>5.368</v>
      </c>
      <c r="J131" s="401">
        <f t="shared" si="5"/>
        <v>1.0000000000000002</v>
      </c>
      <c r="K131" s="352"/>
      <c r="L131" s="352"/>
      <c r="M131" s="352"/>
    </row>
    <row r="132" spans="1:13" s="75" customFormat="1" ht="24" customHeight="1">
      <c r="A132" s="166" t="s">
        <v>526</v>
      </c>
      <c r="B132" s="74" t="s">
        <v>76</v>
      </c>
      <c r="C132" s="74" t="s">
        <v>14</v>
      </c>
      <c r="D132" s="74" t="s">
        <v>282</v>
      </c>
      <c r="E132" s="70" t="s">
        <v>117</v>
      </c>
      <c r="F132" s="359">
        <f>'Пр3 ведом'!G523</f>
        <v>4.8</v>
      </c>
      <c r="G132" s="359">
        <f>'Пр3 ведом'!H523</f>
        <v>0.568</v>
      </c>
      <c r="H132" s="72">
        <f>'Пр3 ведом'!I523</f>
        <v>5.367999999999999</v>
      </c>
      <c r="I132" s="359">
        <f>'Пр3 ведом'!J523</f>
        <v>5.368</v>
      </c>
      <c r="J132" s="401">
        <f t="shared" si="5"/>
        <v>1.0000000000000002</v>
      </c>
      <c r="K132" s="352"/>
      <c r="L132" s="352"/>
      <c r="M132" s="352"/>
    </row>
    <row r="133" spans="1:13" s="75" customFormat="1" ht="24" customHeight="1">
      <c r="A133" s="194" t="s">
        <v>181</v>
      </c>
      <c r="B133" s="93" t="s">
        <v>76</v>
      </c>
      <c r="C133" s="93" t="s">
        <v>14</v>
      </c>
      <c r="D133" s="94" t="s">
        <v>239</v>
      </c>
      <c r="E133" s="92"/>
      <c r="F133" s="359">
        <f aca="true" t="shared" si="13" ref="F133:I135">F134</f>
        <v>539.2</v>
      </c>
      <c r="G133" s="359">
        <f t="shared" si="13"/>
        <v>0</v>
      </c>
      <c r="H133" s="72">
        <f t="shared" si="13"/>
        <v>539.2</v>
      </c>
      <c r="I133" s="359">
        <f t="shared" si="13"/>
        <v>402.67</v>
      </c>
      <c r="J133" s="401">
        <f t="shared" si="5"/>
        <v>0.7467915430267063</v>
      </c>
      <c r="K133" s="352"/>
      <c r="L133" s="352"/>
      <c r="M133" s="352"/>
    </row>
    <row r="134" spans="1:13" s="75" customFormat="1" ht="33.75" customHeight="1">
      <c r="A134" s="203" t="s">
        <v>377</v>
      </c>
      <c r="B134" s="74" t="s">
        <v>76</v>
      </c>
      <c r="C134" s="74" t="s">
        <v>14</v>
      </c>
      <c r="D134" s="74" t="s">
        <v>282</v>
      </c>
      <c r="E134" s="70"/>
      <c r="F134" s="359">
        <f t="shared" si="13"/>
        <v>539.2</v>
      </c>
      <c r="G134" s="359">
        <f t="shared" si="13"/>
        <v>0</v>
      </c>
      <c r="H134" s="72">
        <f t="shared" si="13"/>
        <v>539.2</v>
      </c>
      <c r="I134" s="359">
        <f t="shared" si="13"/>
        <v>402.67</v>
      </c>
      <c r="J134" s="401">
        <f t="shared" si="5"/>
        <v>0.7467915430267063</v>
      </c>
      <c r="K134" s="352"/>
      <c r="L134" s="352"/>
      <c r="M134" s="352"/>
    </row>
    <row r="135" spans="1:13" s="75" customFormat="1" ht="24" customHeight="1">
      <c r="A135" s="201" t="s">
        <v>96</v>
      </c>
      <c r="B135" s="74" t="s">
        <v>76</v>
      </c>
      <c r="C135" s="74" t="s">
        <v>14</v>
      </c>
      <c r="D135" s="74" t="s">
        <v>282</v>
      </c>
      <c r="E135" s="74" t="s">
        <v>43</v>
      </c>
      <c r="F135" s="359">
        <f t="shared" si="13"/>
        <v>539.2</v>
      </c>
      <c r="G135" s="359">
        <f t="shared" si="13"/>
        <v>0</v>
      </c>
      <c r="H135" s="72">
        <f t="shared" si="13"/>
        <v>539.2</v>
      </c>
      <c r="I135" s="359">
        <f t="shared" si="13"/>
        <v>402.67</v>
      </c>
      <c r="J135" s="401">
        <f t="shared" si="5"/>
        <v>0.7467915430267063</v>
      </c>
      <c r="K135" s="352"/>
      <c r="L135" s="352"/>
      <c r="M135" s="352"/>
    </row>
    <row r="136" spans="1:13" s="75" customFormat="1" ht="24" customHeight="1">
      <c r="A136" s="73" t="s">
        <v>55</v>
      </c>
      <c r="B136" s="74" t="s">
        <v>76</v>
      </c>
      <c r="C136" s="74" t="s">
        <v>14</v>
      </c>
      <c r="D136" s="74" t="s">
        <v>282</v>
      </c>
      <c r="E136" s="74" t="s">
        <v>161</v>
      </c>
      <c r="F136" s="359">
        <f>'Пр3 ведом'!G429</f>
        <v>539.2</v>
      </c>
      <c r="G136" s="359">
        <f>'Пр3 ведом'!H429</f>
        <v>0</v>
      </c>
      <c r="H136" s="72">
        <f>'Пр3 ведом'!I429</f>
        <v>539.2</v>
      </c>
      <c r="I136" s="72">
        <f>'Пр3 ведом'!J429</f>
        <v>402.67</v>
      </c>
      <c r="J136" s="401">
        <f t="shared" si="5"/>
        <v>0.7467915430267063</v>
      </c>
      <c r="K136" s="352"/>
      <c r="L136" s="352"/>
      <c r="M136" s="352"/>
    </row>
    <row r="137" spans="1:13" s="329" customFormat="1" ht="21">
      <c r="A137" s="194" t="s">
        <v>638</v>
      </c>
      <c r="B137" s="92" t="s">
        <v>14</v>
      </c>
      <c r="C137" s="93" t="s">
        <v>8</v>
      </c>
      <c r="D137" s="92" t="s">
        <v>9</v>
      </c>
      <c r="E137" s="92" t="s">
        <v>10</v>
      </c>
      <c r="F137" s="358">
        <f>F138+F153</f>
        <v>1578.1</v>
      </c>
      <c r="G137" s="358">
        <f>G138+G153</f>
        <v>0</v>
      </c>
      <c r="H137" s="195">
        <f>H138+H153</f>
        <v>1630.679</v>
      </c>
      <c r="I137" s="358">
        <f>I138+I153</f>
        <v>1493.001</v>
      </c>
      <c r="J137" s="401">
        <f t="shared" si="5"/>
        <v>0.9155701398006597</v>
      </c>
      <c r="K137" s="365"/>
      <c r="L137" s="365"/>
      <c r="M137" s="365"/>
    </row>
    <row r="138" spans="1:13" s="329" customFormat="1" ht="33.75" customHeight="1">
      <c r="A138" s="194" t="s">
        <v>169</v>
      </c>
      <c r="B138" s="92" t="s">
        <v>14</v>
      </c>
      <c r="C138" s="93" t="s">
        <v>98</v>
      </c>
      <c r="D138" s="92"/>
      <c r="E138" s="92"/>
      <c r="F138" s="359">
        <f>F139+F148</f>
        <v>1478.1</v>
      </c>
      <c r="G138" s="359">
        <f>G139+G148</f>
        <v>0</v>
      </c>
      <c r="H138" s="72">
        <f>H139+H148</f>
        <v>1530.679</v>
      </c>
      <c r="I138" s="359">
        <f>I139+I148</f>
        <v>1436.1009999999999</v>
      </c>
      <c r="J138" s="401">
        <f t="shared" si="5"/>
        <v>0.9382117347922064</v>
      </c>
      <c r="K138" s="365"/>
      <c r="L138" s="365"/>
      <c r="M138" s="365"/>
    </row>
    <row r="139" spans="1:13" s="329" customFormat="1" ht="12.75" customHeight="1">
      <c r="A139" s="198" t="s">
        <v>294</v>
      </c>
      <c r="B139" s="70" t="s">
        <v>14</v>
      </c>
      <c r="C139" s="74" t="s">
        <v>98</v>
      </c>
      <c r="D139" s="70" t="s">
        <v>293</v>
      </c>
      <c r="E139" s="92"/>
      <c r="F139" s="359">
        <f>F140+F144</f>
        <v>1098.1</v>
      </c>
      <c r="G139" s="359">
        <f>G140+G144</f>
        <v>0</v>
      </c>
      <c r="H139" s="72">
        <f>H140+H144</f>
        <v>1109.232</v>
      </c>
      <c r="I139" s="359">
        <f>I140+I144</f>
        <v>1043.0269999999998</v>
      </c>
      <c r="J139" s="401">
        <f t="shared" si="5"/>
        <v>0.9403145599838445</v>
      </c>
      <c r="K139" s="365"/>
      <c r="L139" s="365"/>
      <c r="M139" s="365"/>
    </row>
    <row r="140" spans="1:13" s="75" customFormat="1" ht="45">
      <c r="A140" s="73" t="s">
        <v>105</v>
      </c>
      <c r="B140" s="70" t="s">
        <v>14</v>
      </c>
      <c r="C140" s="74" t="s">
        <v>98</v>
      </c>
      <c r="D140" s="70" t="s">
        <v>293</v>
      </c>
      <c r="E140" s="70" t="s">
        <v>106</v>
      </c>
      <c r="F140" s="359">
        <f>F141</f>
        <v>985.1</v>
      </c>
      <c r="G140" s="359">
        <f>G141</f>
        <v>0</v>
      </c>
      <c r="H140" s="72">
        <f>H141</f>
        <v>996.232</v>
      </c>
      <c r="I140" s="359">
        <f>I141</f>
        <v>977.5909999999999</v>
      </c>
      <c r="J140" s="401">
        <f t="shared" si="5"/>
        <v>0.9812884950493459</v>
      </c>
      <c r="K140" s="352"/>
      <c r="L140" s="352"/>
      <c r="M140" s="352"/>
    </row>
    <row r="141" spans="1:13" s="75" customFormat="1" ht="12.75" customHeight="1">
      <c r="A141" s="73" t="s">
        <v>142</v>
      </c>
      <c r="B141" s="70" t="s">
        <v>14</v>
      </c>
      <c r="C141" s="74" t="s">
        <v>98</v>
      </c>
      <c r="D141" s="70" t="s">
        <v>293</v>
      </c>
      <c r="E141" s="70">
        <v>110</v>
      </c>
      <c r="F141" s="359">
        <f>F142+F143</f>
        <v>985.1</v>
      </c>
      <c r="G141" s="359">
        <f>G142+G143</f>
        <v>0</v>
      </c>
      <c r="H141" s="72">
        <f>H142+H143</f>
        <v>996.232</v>
      </c>
      <c r="I141" s="359">
        <f>I142+I143</f>
        <v>977.5909999999999</v>
      </c>
      <c r="J141" s="401">
        <f t="shared" si="5"/>
        <v>0.9812884950493459</v>
      </c>
      <c r="K141" s="352"/>
      <c r="L141" s="352"/>
      <c r="M141" s="352"/>
    </row>
    <row r="142" spans="1:13" s="75" customFormat="1" ht="9.75" customHeight="1">
      <c r="A142" s="73" t="s">
        <v>577</v>
      </c>
      <c r="B142" s="70" t="s">
        <v>14</v>
      </c>
      <c r="C142" s="74" t="s">
        <v>98</v>
      </c>
      <c r="D142" s="70" t="s">
        <v>293</v>
      </c>
      <c r="E142" s="70">
        <v>111</v>
      </c>
      <c r="F142" s="359">
        <f>'Пр3 ведом'!G529</f>
        <v>756.6</v>
      </c>
      <c r="G142" s="359">
        <f>'Пр3 ведом'!H529</f>
        <v>0</v>
      </c>
      <c r="H142" s="72">
        <f>'Пр3 ведом'!I529</f>
        <v>756.6</v>
      </c>
      <c r="I142" s="72">
        <f>'Пр3 ведом'!J529</f>
        <v>737.959</v>
      </c>
      <c r="J142" s="401">
        <f t="shared" si="5"/>
        <v>0.9753621464446206</v>
      </c>
      <c r="K142" s="352"/>
      <c r="L142" s="352"/>
      <c r="M142" s="352"/>
    </row>
    <row r="143" spans="1:13" s="75" customFormat="1" ht="31.5" customHeight="1">
      <c r="A143" s="198" t="s">
        <v>576</v>
      </c>
      <c r="B143" s="70" t="s">
        <v>14</v>
      </c>
      <c r="C143" s="74" t="s">
        <v>98</v>
      </c>
      <c r="D143" s="70" t="s">
        <v>293</v>
      </c>
      <c r="E143" s="70">
        <v>119</v>
      </c>
      <c r="F143" s="359">
        <f>'Пр3 ведом'!G530</f>
        <v>228.5</v>
      </c>
      <c r="G143" s="359">
        <f>'Пр3 ведом'!H530</f>
        <v>0</v>
      </c>
      <c r="H143" s="72">
        <f>'Пр3 ведом'!I530</f>
        <v>239.632</v>
      </c>
      <c r="I143" s="359">
        <f>'Пр3 ведом'!J530</f>
        <v>239.632</v>
      </c>
      <c r="J143" s="401">
        <f t="shared" si="5"/>
        <v>1</v>
      </c>
      <c r="K143" s="352"/>
      <c r="L143" s="352"/>
      <c r="M143" s="352"/>
    </row>
    <row r="144" spans="1:13" s="75" customFormat="1" ht="31.5" customHeight="1">
      <c r="A144" s="73" t="s">
        <v>386</v>
      </c>
      <c r="B144" s="70" t="s">
        <v>14</v>
      </c>
      <c r="C144" s="74" t="s">
        <v>98</v>
      </c>
      <c r="D144" s="70" t="s">
        <v>293</v>
      </c>
      <c r="E144" s="70">
        <v>200</v>
      </c>
      <c r="F144" s="359">
        <f>F145</f>
        <v>113</v>
      </c>
      <c r="G144" s="359">
        <f>G145</f>
        <v>0</v>
      </c>
      <c r="H144" s="72">
        <f>H145</f>
        <v>113</v>
      </c>
      <c r="I144" s="359">
        <f>I145</f>
        <v>65.43599999999999</v>
      </c>
      <c r="J144" s="401">
        <f t="shared" si="5"/>
        <v>0.579079646017699</v>
      </c>
      <c r="K144" s="352"/>
      <c r="L144" s="352"/>
      <c r="M144" s="352"/>
    </row>
    <row r="145" spans="1:13" s="75" customFormat="1" ht="31.5" customHeight="1">
      <c r="A145" s="73" t="s">
        <v>525</v>
      </c>
      <c r="B145" s="70" t="s">
        <v>14</v>
      </c>
      <c r="C145" s="74" t="s">
        <v>98</v>
      </c>
      <c r="D145" s="70" t="s">
        <v>293</v>
      </c>
      <c r="E145" s="70">
        <v>240</v>
      </c>
      <c r="F145" s="359">
        <f>F146+F147</f>
        <v>113</v>
      </c>
      <c r="G145" s="359">
        <f>G146+G147</f>
        <v>0</v>
      </c>
      <c r="H145" s="72">
        <f>H146+H147</f>
        <v>113</v>
      </c>
      <c r="I145" s="359">
        <f>I146+I147</f>
        <v>65.43599999999999</v>
      </c>
      <c r="J145" s="401">
        <f t="shared" si="5"/>
        <v>0.579079646017699</v>
      </c>
      <c r="K145" s="352"/>
      <c r="L145" s="352"/>
      <c r="M145" s="352"/>
    </row>
    <row r="146" spans="1:13" s="75" customFormat="1" ht="31.5" customHeight="1">
      <c r="A146" s="166" t="s">
        <v>538</v>
      </c>
      <c r="B146" s="70" t="s">
        <v>14</v>
      </c>
      <c r="C146" s="74" t="s">
        <v>98</v>
      </c>
      <c r="D146" s="70" t="s">
        <v>293</v>
      </c>
      <c r="E146" s="70">
        <v>242</v>
      </c>
      <c r="F146" s="359">
        <f>'Пр3 ведом'!G533</f>
        <v>58</v>
      </c>
      <c r="G146" s="359">
        <f>'Пр3 ведом'!H533</f>
        <v>0</v>
      </c>
      <c r="H146" s="72">
        <f>'Пр3 ведом'!I533</f>
        <v>58</v>
      </c>
      <c r="I146" s="359">
        <f>'Пр3 ведом'!J533</f>
        <v>38.117</v>
      </c>
      <c r="J146" s="401">
        <f t="shared" si="5"/>
        <v>0.6571896551724138</v>
      </c>
      <c r="K146" s="352"/>
      <c r="L146" s="352"/>
      <c r="M146" s="352"/>
    </row>
    <row r="147" spans="1:13" s="75" customFormat="1" ht="31.5" customHeight="1">
      <c r="A147" s="166" t="s">
        <v>526</v>
      </c>
      <c r="B147" s="70" t="s">
        <v>14</v>
      </c>
      <c r="C147" s="74" t="s">
        <v>98</v>
      </c>
      <c r="D147" s="70" t="s">
        <v>293</v>
      </c>
      <c r="E147" s="70">
        <v>244</v>
      </c>
      <c r="F147" s="359">
        <f>'Пр3 ведом'!G534</f>
        <v>55</v>
      </c>
      <c r="G147" s="359">
        <f>'Пр3 ведом'!H534</f>
        <v>0</v>
      </c>
      <c r="H147" s="72">
        <f>'Пр3 ведом'!I534</f>
        <v>55</v>
      </c>
      <c r="I147" s="359">
        <f>'Пр3 ведом'!J534</f>
        <v>27.319</v>
      </c>
      <c r="J147" s="401">
        <f t="shared" si="5"/>
        <v>0.4967090909090909</v>
      </c>
      <c r="K147" s="352"/>
      <c r="L147" s="352"/>
      <c r="M147" s="352"/>
    </row>
    <row r="148" spans="1:13" s="75" customFormat="1" ht="46.5" customHeight="1">
      <c r="A148" s="330" t="s">
        <v>657</v>
      </c>
      <c r="B148" s="92" t="s">
        <v>14</v>
      </c>
      <c r="C148" s="93" t="s">
        <v>98</v>
      </c>
      <c r="D148" s="92" t="s">
        <v>617</v>
      </c>
      <c r="E148" s="92"/>
      <c r="F148" s="359">
        <f aca="true" t="shared" si="14" ref="F148:I149">F149</f>
        <v>380</v>
      </c>
      <c r="G148" s="359">
        <f t="shared" si="14"/>
        <v>0</v>
      </c>
      <c r="H148" s="72">
        <f t="shared" si="14"/>
        <v>421.447</v>
      </c>
      <c r="I148" s="359">
        <f t="shared" si="14"/>
        <v>393.074</v>
      </c>
      <c r="J148" s="401">
        <f t="shared" si="5"/>
        <v>0.9326771812351257</v>
      </c>
      <c r="K148" s="352"/>
      <c r="L148" s="352"/>
      <c r="M148" s="352"/>
    </row>
    <row r="149" spans="1:13" s="75" customFormat="1" ht="45">
      <c r="A149" s="331" t="s">
        <v>454</v>
      </c>
      <c r="B149" s="70" t="s">
        <v>14</v>
      </c>
      <c r="C149" s="74" t="s">
        <v>98</v>
      </c>
      <c r="D149" s="70" t="s">
        <v>456</v>
      </c>
      <c r="E149" s="70"/>
      <c r="F149" s="359">
        <f t="shared" si="14"/>
        <v>380</v>
      </c>
      <c r="G149" s="359">
        <f t="shared" si="14"/>
        <v>0</v>
      </c>
      <c r="H149" s="72">
        <f t="shared" si="14"/>
        <v>421.447</v>
      </c>
      <c r="I149" s="359">
        <f t="shared" si="14"/>
        <v>393.074</v>
      </c>
      <c r="J149" s="401">
        <f aca="true" t="shared" si="15" ref="J149:J212">I149/H149*100%</f>
        <v>0.9326771812351257</v>
      </c>
      <c r="K149" s="352"/>
      <c r="L149" s="352"/>
      <c r="M149" s="352"/>
    </row>
    <row r="150" spans="1:13" s="322" customFormat="1" ht="25.5" customHeight="1">
      <c r="A150" s="73" t="s">
        <v>386</v>
      </c>
      <c r="B150" s="70" t="s">
        <v>14</v>
      </c>
      <c r="C150" s="74" t="s">
        <v>98</v>
      </c>
      <c r="D150" s="70" t="s">
        <v>456</v>
      </c>
      <c r="E150" s="319" t="s">
        <v>113</v>
      </c>
      <c r="F150" s="360">
        <f aca="true" t="shared" si="16" ref="F150:I151">+F151</f>
        <v>380</v>
      </c>
      <c r="G150" s="360">
        <f t="shared" si="16"/>
        <v>0</v>
      </c>
      <c r="H150" s="231">
        <f t="shared" si="16"/>
        <v>421.447</v>
      </c>
      <c r="I150" s="360">
        <f t="shared" si="16"/>
        <v>393.074</v>
      </c>
      <c r="J150" s="401">
        <f t="shared" si="15"/>
        <v>0.9326771812351257</v>
      </c>
      <c r="K150" s="353"/>
      <c r="L150" s="353"/>
      <c r="M150" s="353"/>
    </row>
    <row r="151" spans="1:13" s="322" customFormat="1" ht="25.5" customHeight="1">
      <c r="A151" s="73" t="s">
        <v>525</v>
      </c>
      <c r="B151" s="70" t="s">
        <v>14</v>
      </c>
      <c r="C151" s="74" t="s">
        <v>98</v>
      </c>
      <c r="D151" s="70" t="s">
        <v>456</v>
      </c>
      <c r="E151" s="319" t="s">
        <v>115</v>
      </c>
      <c r="F151" s="360">
        <f t="shared" si="16"/>
        <v>380</v>
      </c>
      <c r="G151" s="360">
        <f t="shared" si="16"/>
        <v>0</v>
      </c>
      <c r="H151" s="231">
        <f t="shared" si="16"/>
        <v>421.447</v>
      </c>
      <c r="I151" s="360">
        <f t="shared" si="16"/>
        <v>393.074</v>
      </c>
      <c r="J151" s="401">
        <f t="shared" si="15"/>
        <v>0.9326771812351257</v>
      </c>
      <c r="K151" s="353"/>
      <c r="L151" s="353"/>
      <c r="M151" s="353"/>
    </row>
    <row r="152" spans="1:13" s="322" customFormat="1" ht="25.5" customHeight="1">
      <c r="A152" s="166" t="s">
        <v>526</v>
      </c>
      <c r="B152" s="70" t="s">
        <v>14</v>
      </c>
      <c r="C152" s="74" t="s">
        <v>98</v>
      </c>
      <c r="D152" s="70" t="s">
        <v>456</v>
      </c>
      <c r="E152" s="319" t="s">
        <v>117</v>
      </c>
      <c r="F152" s="360">
        <f>'Пр3 ведом'!G539</f>
        <v>380</v>
      </c>
      <c r="G152" s="360">
        <f>'Пр3 ведом'!H539</f>
        <v>0</v>
      </c>
      <c r="H152" s="231">
        <f>'Пр3 ведом'!I539</f>
        <v>421.447</v>
      </c>
      <c r="I152" s="360">
        <f>'Пр3 ведом'!J539</f>
        <v>393.074</v>
      </c>
      <c r="J152" s="401">
        <f t="shared" si="15"/>
        <v>0.9326771812351257</v>
      </c>
      <c r="K152" s="353"/>
      <c r="L152" s="353"/>
      <c r="M152" s="353"/>
    </row>
    <row r="153" spans="1:13" s="322" customFormat="1" ht="21">
      <c r="A153" s="194" t="s">
        <v>0</v>
      </c>
      <c r="B153" s="92" t="s">
        <v>14</v>
      </c>
      <c r="C153" s="93" t="s">
        <v>95</v>
      </c>
      <c r="D153" s="92" t="s">
        <v>9</v>
      </c>
      <c r="E153" s="92" t="s">
        <v>10</v>
      </c>
      <c r="F153" s="358">
        <f>F154</f>
        <v>100</v>
      </c>
      <c r="G153" s="358">
        <f>G154</f>
        <v>0</v>
      </c>
      <c r="H153" s="195">
        <f>H154</f>
        <v>100</v>
      </c>
      <c r="I153" s="358">
        <f>I154</f>
        <v>56.9</v>
      </c>
      <c r="J153" s="401">
        <f t="shared" si="15"/>
        <v>0.569</v>
      </c>
      <c r="K153" s="353"/>
      <c r="L153" s="353"/>
      <c r="M153" s="353"/>
    </row>
    <row r="154" spans="1:13" s="322" customFormat="1" ht="32.25" customHeight="1">
      <c r="A154" s="194" t="s">
        <v>658</v>
      </c>
      <c r="B154" s="92" t="s">
        <v>14</v>
      </c>
      <c r="C154" s="93" t="s">
        <v>95</v>
      </c>
      <c r="D154" s="92" t="s">
        <v>458</v>
      </c>
      <c r="E154" s="92" t="s">
        <v>10</v>
      </c>
      <c r="F154" s="359">
        <f>F155+F159</f>
        <v>100</v>
      </c>
      <c r="G154" s="359">
        <f>G155+G159</f>
        <v>0</v>
      </c>
      <c r="H154" s="72">
        <f>H155+H159</f>
        <v>100</v>
      </c>
      <c r="I154" s="359">
        <f>I155+I159</f>
        <v>56.9</v>
      </c>
      <c r="J154" s="401">
        <f t="shared" si="15"/>
        <v>0.569</v>
      </c>
      <c r="K154" s="353"/>
      <c r="L154" s="353"/>
      <c r="M154" s="353"/>
    </row>
    <row r="155" spans="1:13" s="322" customFormat="1" ht="29.25" customHeight="1">
      <c r="A155" s="201" t="s">
        <v>508</v>
      </c>
      <c r="B155" s="319" t="s">
        <v>14</v>
      </c>
      <c r="C155" s="319" t="s">
        <v>95</v>
      </c>
      <c r="D155" s="70" t="s">
        <v>459</v>
      </c>
      <c r="E155" s="319" t="s">
        <v>10</v>
      </c>
      <c r="F155" s="360">
        <f aca="true" t="shared" si="17" ref="F155:I157">+F156</f>
        <v>70</v>
      </c>
      <c r="G155" s="360">
        <f t="shared" si="17"/>
        <v>0</v>
      </c>
      <c r="H155" s="231">
        <f t="shared" si="17"/>
        <v>70</v>
      </c>
      <c r="I155" s="360">
        <f t="shared" si="17"/>
        <v>40</v>
      </c>
      <c r="J155" s="401">
        <f t="shared" si="15"/>
        <v>0.5714285714285714</v>
      </c>
      <c r="K155" s="353"/>
      <c r="L155" s="353"/>
      <c r="M155" s="353"/>
    </row>
    <row r="156" spans="1:13" s="322" customFormat="1" ht="21.75" customHeight="1">
      <c r="A156" s="73" t="s">
        <v>386</v>
      </c>
      <c r="B156" s="319" t="s">
        <v>14</v>
      </c>
      <c r="C156" s="319" t="s">
        <v>95</v>
      </c>
      <c r="D156" s="70" t="s">
        <v>459</v>
      </c>
      <c r="E156" s="319" t="s">
        <v>113</v>
      </c>
      <c r="F156" s="360">
        <f t="shared" si="17"/>
        <v>70</v>
      </c>
      <c r="G156" s="360">
        <f t="shared" si="17"/>
        <v>0</v>
      </c>
      <c r="H156" s="231">
        <f t="shared" si="17"/>
        <v>70</v>
      </c>
      <c r="I156" s="360">
        <f t="shared" si="17"/>
        <v>40</v>
      </c>
      <c r="J156" s="401">
        <f t="shared" si="15"/>
        <v>0.5714285714285714</v>
      </c>
      <c r="K156" s="353"/>
      <c r="L156" s="353"/>
      <c r="M156" s="353"/>
    </row>
    <row r="157" spans="1:13" s="322" customFormat="1" ht="21.75" customHeight="1">
      <c r="A157" s="73" t="s">
        <v>525</v>
      </c>
      <c r="B157" s="319" t="s">
        <v>14</v>
      </c>
      <c r="C157" s="319" t="s">
        <v>95</v>
      </c>
      <c r="D157" s="70" t="s">
        <v>459</v>
      </c>
      <c r="E157" s="319" t="s">
        <v>115</v>
      </c>
      <c r="F157" s="360">
        <f t="shared" si="17"/>
        <v>70</v>
      </c>
      <c r="G157" s="360">
        <f t="shared" si="17"/>
        <v>0</v>
      </c>
      <c r="H157" s="231">
        <f t="shared" si="17"/>
        <v>70</v>
      </c>
      <c r="I157" s="360">
        <f t="shared" si="17"/>
        <v>40</v>
      </c>
      <c r="J157" s="401">
        <f t="shared" si="15"/>
        <v>0.5714285714285714</v>
      </c>
      <c r="K157" s="353"/>
      <c r="L157" s="353"/>
      <c r="M157" s="353"/>
    </row>
    <row r="158" spans="1:13" s="322" customFormat="1" ht="21.75" customHeight="1">
      <c r="A158" s="166" t="s">
        <v>526</v>
      </c>
      <c r="B158" s="319" t="s">
        <v>14</v>
      </c>
      <c r="C158" s="319" t="s">
        <v>95</v>
      </c>
      <c r="D158" s="70" t="s">
        <v>459</v>
      </c>
      <c r="E158" s="319" t="s">
        <v>117</v>
      </c>
      <c r="F158" s="360">
        <f>'Пр3 ведом'!G545</f>
        <v>70</v>
      </c>
      <c r="G158" s="360">
        <f>'Пр3 ведом'!H545</f>
        <v>0</v>
      </c>
      <c r="H158" s="231">
        <f>'Пр3 ведом'!I545</f>
        <v>70</v>
      </c>
      <c r="I158" s="360">
        <f>'Пр3 ведом'!J545</f>
        <v>40</v>
      </c>
      <c r="J158" s="401">
        <f t="shared" si="15"/>
        <v>0.5714285714285714</v>
      </c>
      <c r="K158" s="353"/>
      <c r="L158" s="353"/>
      <c r="M158" s="353"/>
    </row>
    <row r="159" spans="1:13" s="322" customFormat="1" ht="21.75" customHeight="1">
      <c r="A159" s="201" t="s">
        <v>509</v>
      </c>
      <c r="B159" s="319" t="s">
        <v>14</v>
      </c>
      <c r="C159" s="319" t="s">
        <v>95</v>
      </c>
      <c r="D159" s="70" t="s">
        <v>460</v>
      </c>
      <c r="E159" s="319" t="s">
        <v>10</v>
      </c>
      <c r="F159" s="360">
        <f aca="true" t="shared" si="18" ref="F159:I161">+F160</f>
        <v>30</v>
      </c>
      <c r="G159" s="360">
        <f t="shared" si="18"/>
        <v>0</v>
      </c>
      <c r="H159" s="231">
        <f t="shared" si="18"/>
        <v>30</v>
      </c>
      <c r="I159" s="360">
        <f t="shared" si="18"/>
        <v>16.9</v>
      </c>
      <c r="J159" s="401">
        <f t="shared" si="15"/>
        <v>0.5633333333333332</v>
      </c>
      <c r="K159" s="353"/>
      <c r="L159" s="353"/>
      <c r="M159" s="353"/>
    </row>
    <row r="160" spans="1:13" s="322" customFormat="1" ht="21" customHeight="1">
      <c r="A160" s="73" t="s">
        <v>386</v>
      </c>
      <c r="B160" s="319" t="s">
        <v>14</v>
      </c>
      <c r="C160" s="319" t="s">
        <v>95</v>
      </c>
      <c r="D160" s="70" t="s">
        <v>460</v>
      </c>
      <c r="E160" s="319" t="s">
        <v>113</v>
      </c>
      <c r="F160" s="360">
        <f t="shared" si="18"/>
        <v>30</v>
      </c>
      <c r="G160" s="360">
        <f t="shared" si="18"/>
        <v>0</v>
      </c>
      <c r="H160" s="231">
        <f t="shared" si="18"/>
        <v>30</v>
      </c>
      <c r="I160" s="360">
        <f t="shared" si="18"/>
        <v>16.9</v>
      </c>
      <c r="J160" s="401">
        <f t="shared" si="15"/>
        <v>0.5633333333333332</v>
      </c>
      <c r="K160" s="353"/>
      <c r="L160" s="353"/>
      <c r="M160" s="353"/>
    </row>
    <row r="161" spans="1:13" s="322" customFormat="1" ht="21" customHeight="1">
      <c r="A161" s="73" t="s">
        <v>525</v>
      </c>
      <c r="B161" s="319" t="s">
        <v>14</v>
      </c>
      <c r="C161" s="319" t="s">
        <v>95</v>
      </c>
      <c r="D161" s="70" t="s">
        <v>460</v>
      </c>
      <c r="E161" s="319" t="s">
        <v>115</v>
      </c>
      <c r="F161" s="360">
        <f t="shared" si="18"/>
        <v>30</v>
      </c>
      <c r="G161" s="360">
        <f t="shared" si="18"/>
        <v>0</v>
      </c>
      <c r="H161" s="231">
        <f t="shared" si="18"/>
        <v>30</v>
      </c>
      <c r="I161" s="360">
        <f t="shared" si="18"/>
        <v>16.9</v>
      </c>
      <c r="J161" s="401">
        <f t="shared" si="15"/>
        <v>0.5633333333333332</v>
      </c>
      <c r="K161" s="353"/>
      <c r="L161" s="353"/>
      <c r="M161" s="353"/>
    </row>
    <row r="162" spans="1:13" s="322" customFormat="1" ht="21" customHeight="1">
      <c r="A162" s="166" t="s">
        <v>526</v>
      </c>
      <c r="B162" s="319" t="s">
        <v>14</v>
      </c>
      <c r="C162" s="319" t="s">
        <v>95</v>
      </c>
      <c r="D162" s="70" t="s">
        <v>460</v>
      </c>
      <c r="E162" s="319" t="s">
        <v>117</v>
      </c>
      <c r="F162" s="360">
        <f>'Пр3 ведом'!G549</f>
        <v>30</v>
      </c>
      <c r="G162" s="360">
        <f>'Пр3 ведом'!H549</f>
        <v>0</v>
      </c>
      <c r="H162" s="231">
        <f>'Пр3 ведом'!I549</f>
        <v>30</v>
      </c>
      <c r="I162" s="360">
        <f>'Пр3 ведом'!J549</f>
        <v>16.9</v>
      </c>
      <c r="J162" s="401">
        <f t="shared" si="15"/>
        <v>0.5633333333333332</v>
      </c>
      <c r="K162" s="353"/>
      <c r="L162" s="353"/>
      <c r="M162" s="353"/>
    </row>
    <row r="163" spans="1:13" s="327" customFormat="1" ht="12.75">
      <c r="A163" s="194" t="s">
        <v>622</v>
      </c>
      <c r="B163" s="92" t="s">
        <v>15</v>
      </c>
      <c r="C163" s="93" t="s">
        <v>8</v>
      </c>
      <c r="D163" s="92" t="s">
        <v>9</v>
      </c>
      <c r="E163" s="92" t="s">
        <v>10</v>
      </c>
      <c r="F163" s="358">
        <f>F164+F187+F181</f>
        <v>14010.9</v>
      </c>
      <c r="G163" s="358">
        <f>G164+G187+G181</f>
        <v>-300</v>
      </c>
      <c r="H163" s="195">
        <f>H164+H187+H181</f>
        <v>28049.399999999998</v>
      </c>
      <c r="I163" s="358">
        <f>I164+I187+I181</f>
        <v>25372.125</v>
      </c>
      <c r="J163" s="401">
        <f t="shared" si="15"/>
        <v>0.9045514342552783</v>
      </c>
      <c r="K163" s="364"/>
      <c r="L163" s="364"/>
      <c r="M163" s="364"/>
    </row>
    <row r="164" spans="1:13" s="327" customFormat="1" ht="12.75">
      <c r="A164" s="194" t="s">
        <v>149</v>
      </c>
      <c r="B164" s="92" t="s">
        <v>15</v>
      </c>
      <c r="C164" s="93" t="s">
        <v>79</v>
      </c>
      <c r="D164" s="92" t="s">
        <v>9</v>
      </c>
      <c r="E164" s="92" t="s">
        <v>10</v>
      </c>
      <c r="F164" s="358">
        <f aca="true" t="shared" si="19" ref="F164:I166">F165</f>
        <v>2274</v>
      </c>
      <c r="G164" s="358">
        <f t="shared" si="19"/>
        <v>0</v>
      </c>
      <c r="H164" s="195">
        <f t="shared" si="19"/>
        <v>2274</v>
      </c>
      <c r="I164" s="358">
        <f t="shared" si="19"/>
        <v>1814.6550000000002</v>
      </c>
      <c r="J164" s="401">
        <f t="shared" si="15"/>
        <v>0.7980013192612138</v>
      </c>
      <c r="K164" s="364"/>
      <c r="L164" s="364"/>
      <c r="M164" s="364"/>
    </row>
    <row r="165" spans="1:13" s="327" customFormat="1" ht="38.25" customHeight="1">
      <c r="A165" s="194" t="s">
        <v>654</v>
      </c>
      <c r="B165" s="92" t="s">
        <v>15</v>
      </c>
      <c r="C165" s="93" t="s">
        <v>79</v>
      </c>
      <c r="D165" s="92" t="s">
        <v>267</v>
      </c>
      <c r="E165" s="70"/>
      <c r="F165" s="358">
        <f t="shared" si="19"/>
        <v>2274</v>
      </c>
      <c r="G165" s="358">
        <f t="shared" si="19"/>
        <v>0</v>
      </c>
      <c r="H165" s="195">
        <f t="shared" si="19"/>
        <v>2274</v>
      </c>
      <c r="I165" s="358">
        <f t="shared" si="19"/>
        <v>1814.6550000000002</v>
      </c>
      <c r="J165" s="401">
        <f t="shared" si="15"/>
        <v>0.7980013192612138</v>
      </c>
      <c r="K165" s="364"/>
      <c r="L165" s="364"/>
      <c r="M165" s="364"/>
    </row>
    <row r="166" spans="1:13" s="327" customFormat="1" ht="24" customHeight="1">
      <c r="A166" s="73" t="s">
        <v>269</v>
      </c>
      <c r="B166" s="70" t="s">
        <v>15</v>
      </c>
      <c r="C166" s="74" t="s">
        <v>79</v>
      </c>
      <c r="D166" s="70" t="s">
        <v>266</v>
      </c>
      <c r="E166" s="70" t="s">
        <v>10</v>
      </c>
      <c r="F166" s="359">
        <f t="shared" si="19"/>
        <v>2274</v>
      </c>
      <c r="G166" s="359">
        <f t="shared" si="19"/>
        <v>0</v>
      </c>
      <c r="H166" s="72">
        <f t="shared" si="19"/>
        <v>2274</v>
      </c>
      <c r="I166" s="359">
        <f t="shared" si="19"/>
        <v>1814.6550000000002</v>
      </c>
      <c r="J166" s="401">
        <f t="shared" si="15"/>
        <v>0.7980013192612138</v>
      </c>
      <c r="K166" s="364"/>
      <c r="L166" s="364"/>
      <c r="M166" s="364"/>
    </row>
    <row r="167" spans="1:13" s="322" customFormat="1" ht="25.5" customHeight="1">
      <c r="A167" s="73" t="s">
        <v>270</v>
      </c>
      <c r="B167" s="70" t="s">
        <v>15</v>
      </c>
      <c r="C167" s="74" t="s">
        <v>79</v>
      </c>
      <c r="D167" s="70" t="s">
        <v>265</v>
      </c>
      <c r="E167" s="70" t="s">
        <v>10</v>
      </c>
      <c r="F167" s="359">
        <f>F168+F172+F176</f>
        <v>2274</v>
      </c>
      <c r="G167" s="359">
        <f>G168+G172+G176</f>
        <v>0</v>
      </c>
      <c r="H167" s="72">
        <f>H168+H172+H176</f>
        <v>2274</v>
      </c>
      <c r="I167" s="359">
        <f>I168+I172+I176</f>
        <v>1814.6550000000002</v>
      </c>
      <c r="J167" s="401">
        <f t="shared" si="15"/>
        <v>0.7980013192612138</v>
      </c>
      <c r="K167" s="353"/>
      <c r="L167" s="353"/>
      <c r="M167" s="353"/>
    </row>
    <row r="168" spans="1:13" s="322" customFormat="1" ht="45">
      <c r="A168" s="73" t="s">
        <v>105</v>
      </c>
      <c r="B168" s="70" t="s">
        <v>15</v>
      </c>
      <c r="C168" s="74" t="s">
        <v>79</v>
      </c>
      <c r="D168" s="70" t="s">
        <v>271</v>
      </c>
      <c r="E168" s="70" t="s">
        <v>106</v>
      </c>
      <c r="F168" s="359">
        <f>F169</f>
        <v>2129.3</v>
      </c>
      <c r="G168" s="359">
        <f>G169</f>
        <v>0</v>
      </c>
      <c r="H168" s="72">
        <f>H169</f>
        <v>2129.3</v>
      </c>
      <c r="I168" s="359">
        <f>I169</f>
        <v>1758.227</v>
      </c>
      <c r="J168" s="401">
        <f t="shared" si="15"/>
        <v>0.8257300521298079</v>
      </c>
      <c r="K168" s="353"/>
      <c r="L168" s="353"/>
      <c r="M168" s="353"/>
    </row>
    <row r="169" spans="1:13" s="322" customFormat="1" ht="21" customHeight="1">
      <c r="A169" s="73" t="s">
        <v>107</v>
      </c>
      <c r="B169" s="70" t="s">
        <v>15</v>
      </c>
      <c r="C169" s="74" t="s">
        <v>79</v>
      </c>
      <c r="D169" s="70" t="s">
        <v>271</v>
      </c>
      <c r="E169" s="70" t="s">
        <v>108</v>
      </c>
      <c r="F169" s="359">
        <f>F170+F171</f>
        <v>2129.3</v>
      </c>
      <c r="G169" s="359">
        <f>G170+G171</f>
        <v>0</v>
      </c>
      <c r="H169" s="72">
        <f>H170+H171</f>
        <v>2129.3</v>
      </c>
      <c r="I169" s="359">
        <f>I170+I171</f>
        <v>1758.227</v>
      </c>
      <c r="J169" s="401">
        <f t="shared" si="15"/>
        <v>0.8257300521298079</v>
      </c>
      <c r="K169" s="353"/>
      <c r="L169" s="353"/>
      <c r="M169" s="353"/>
    </row>
    <row r="170" spans="1:13" s="322" customFormat="1" ht="12" customHeight="1">
      <c r="A170" s="198" t="s">
        <v>384</v>
      </c>
      <c r="B170" s="70" t="s">
        <v>15</v>
      </c>
      <c r="C170" s="74" t="s">
        <v>79</v>
      </c>
      <c r="D170" s="70" t="s">
        <v>271</v>
      </c>
      <c r="E170" s="70">
        <v>121</v>
      </c>
      <c r="F170" s="359">
        <f>'Пр3 ведом'!G352</f>
        <v>1635.4</v>
      </c>
      <c r="G170" s="359">
        <f>'Пр3 ведом'!H352</f>
        <v>0</v>
      </c>
      <c r="H170" s="72">
        <f>'Пр3 ведом'!I352</f>
        <v>1635.4</v>
      </c>
      <c r="I170" s="72">
        <f>'Пр3 ведом'!J352</f>
        <v>1331.671</v>
      </c>
      <c r="J170" s="401">
        <f t="shared" si="15"/>
        <v>0.8142784639843463</v>
      </c>
      <c r="K170" s="353"/>
      <c r="L170" s="353"/>
      <c r="M170" s="353"/>
    </row>
    <row r="171" spans="1:13" s="322" customFormat="1" ht="36" customHeight="1">
      <c r="A171" s="198" t="s">
        <v>385</v>
      </c>
      <c r="B171" s="70" t="s">
        <v>15</v>
      </c>
      <c r="C171" s="74" t="s">
        <v>79</v>
      </c>
      <c r="D171" s="70" t="s">
        <v>271</v>
      </c>
      <c r="E171" s="70">
        <v>129</v>
      </c>
      <c r="F171" s="359">
        <f>'Пр3 ведом'!G353</f>
        <v>493.9</v>
      </c>
      <c r="G171" s="359">
        <f>'Пр3 ведом'!H353</f>
        <v>0</v>
      </c>
      <c r="H171" s="72">
        <f>'Пр3 ведом'!I353</f>
        <v>493.9</v>
      </c>
      <c r="I171" s="359">
        <f>'Пр3 ведом'!J353</f>
        <v>426.556</v>
      </c>
      <c r="J171" s="401">
        <f t="shared" si="15"/>
        <v>0.863648511844503</v>
      </c>
      <c r="K171" s="353"/>
      <c r="L171" s="353"/>
      <c r="M171" s="353"/>
    </row>
    <row r="172" spans="1:13" s="322" customFormat="1" ht="21" customHeight="1">
      <c r="A172" s="73" t="s">
        <v>386</v>
      </c>
      <c r="B172" s="70" t="s">
        <v>15</v>
      </c>
      <c r="C172" s="74" t="s">
        <v>79</v>
      </c>
      <c r="D172" s="70" t="s">
        <v>272</v>
      </c>
      <c r="E172" s="70" t="s">
        <v>113</v>
      </c>
      <c r="F172" s="359">
        <f>F173</f>
        <v>140</v>
      </c>
      <c r="G172" s="359">
        <f>G173</f>
        <v>0</v>
      </c>
      <c r="H172" s="72">
        <f>H173</f>
        <v>140</v>
      </c>
      <c r="I172" s="359">
        <f>I173</f>
        <v>55.227999999999994</v>
      </c>
      <c r="J172" s="401">
        <f t="shared" si="15"/>
        <v>0.3944857142857143</v>
      </c>
      <c r="K172" s="353"/>
      <c r="L172" s="353"/>
      <c r="M172" s="353"/>
    </row>
    <row r="173" spans="1:13" s="322" customFormat="1" ht="21" customHeight="1">
      <c r="A173" s="73" t="s">
        <v>525</v>
      </c>
      <c r="B173" s="70" t="s">
        <v>15</v>
      </c>
      <c r="C173" s="74" t="s">
        <v>79</v>
      </c>
      <c r="D173" s="70" t="s">
        <v>272</v>
      </c>
      <c r="E173" s="70" t="s">
        <v>115</v>
      </c>
      <c r="F173" s="359">
        <f>F175+F174</f>
        <v>140</v>
      </c>
      <c r="G173" s="359">
        <f>G175+G174</f>
        <v>0</v>
      </c>
      <c r="H173" s="72">
        <f>H175+H174</f>
        <v>140</v>
      </c>
      <c r="I173" s="359">
        <f>I175+I174</f>
        <v>55.227999999999994</v>
      </c>
      <c r="J173" s="401">
        <f t="shared" si="15"/>
        <v>0.3944857142857143</v>
      </c>
      <c r="K173" s="353"/>
      <c r="L173" s="353"/>
      <c r="M173" s="353"/>
    </row>
    <row r="174" spans="1:13" s="322" customFormat="1" ht="21" customHeight="1">
      <c r="A174" s="166" t="s">
        <v>538</v>
      </c>
      <c r="B174" s="70" t="s">
        <v>15</v>
      </c>
      <c r="C174" s="74" t="s">
        <v>79</v>
      </c>
      <c r="D174" s="70" t="s">
        <v>272</v>
      </c>
      <c r="E174" s="70">
        <v>242</v>
      </c>
      <c r="F174" s="359">
        <f>'Пр3 ведом'!G357</f>
        <v>32.6</v>
      </c>
      <c r="G174" s="359">
        <f>'Пр3 ведом'!H357</f>
        <v>0</v>
      </c>
      <c r="H174" s="72">
        <f>'Пр3 ведом'!I357</f>
        <v>32.6</v>
      </c>
      <c r="I174" s="359">
        <f>'Пр3 ведом'!J357</f>
        <v>15.828</v>
      </c>
      <c r="J174" s="401">
        <f t="shared" si="15"/>
        <v>0.485521472392638</v>
      </c>
      <c r="K174" s="353"/>
      <c r="L174" s="353"/>
      <c r="M174" s="353"/>
    </row>
    <row r="175" spans="1:13" s="322" customFormat="1" ht="21" customHeight="1">
      <c r="A175" s="166" t="s">
        <v>526</v>
      </c>
      <c r="B175" s="70" t="s">
        <v>15</v>
      </c>
      <c r="C175" s="74" t="s">
        <v>79</v>
      </c>
      <c r="D175" s="70" t="s">
        <v>272</v>
      </c>
      <c r="E175" s="70" t="s">
        <v>117</v>
      </c>
      <c r="F175" s="359">
        <f>'Пр3 ведом'!G358</f>
        <v>107.4</v>
      </c>
      <c r="G175" s="359">
        <f>'Пр3 ведом'!H358</f>
        <v>0</v>
      </c>
      <c r="H175" s="72">
        <f>'Пр3 ведом'!I358</f>
        <v>107.4</v>
      </c>
      <c r="I175" s="359">
        <f>'Пр3 ведом'!J358</f>
        <v>39.4</v>
      </c>
      <c r="J175" s="401">
        <f t="shared" si="15"/>
        <v>0.366852886405959</v>
      </c>
      <c r="K175" s="353"/>
      <c r="L175" s="353"/>
      <c r="M175" s="353"/>
    </row>
    <row r="176" spans="1:13" s="322" customFormat="1" ht="21" customHeight="1">
      <c r="A176" s="166" t="s">
        <v>118</v>
      </c>
      <c r="B176" s="70" t="s">
        <v>15</v>
      </c>
      <c r="C176" s="74" t="s">
        <v>79</v>
      </c>
      <c r="D176" s="70" t="s">
        <v>272</v>
      </c>
      <c r="E176" s="70" t="s">
        <v>48</v>
      </c>
      <c r="F176" s="359">
        <f>F177</f>
        <v>4.7</v>
      </c>
      <c r="G176" s="359">
        <f>G177</f>
        <v>0</v>
      </c>
      <c r="H176" s="72">
        <f>H177</f>
        <v>4.7</v>
      </c>
      <c r="I176" s="359">
        <f>I177</f>
        <v>1.2</v>
      </c>
      <c r="J176" s="401">
        <f t="shared" si="15"/>
        <v>0.2553191489361702</v>
      </c>
      <c r="K176" s="353"/>
      <c r="L176" s="353"/>
      <c r="M176" s="353"/>
    </row>
    <row r="177" spans="1:13" s="322" customFormat="1" ht="21" customHeight="1">
      <c r="A177" s="166" t="s">
        <v>531</v>
      </c>
      <c r="B177" s="70" t="s">
        <v>15</v>
      </c>
      <c r="C177" s="74" t="s">
        <v>79</v>
      </c>
      <c r="D177" s="70" t="s">
        <v>272</v>
      </c>
      <c r="E177" s="70" t="s">
        <v>119</v>
      </c>
      <c r="F177" s="359">
        <f>F178+F179</f>
        <v>4.7</v>
      </c>
      <c r="G177" s="359">
        <f>G178+G179</f>
        <v>0</v>
      </c>
      <c r="H177" s="72">
        <f>H178+H179</f>
        <v>4.7</v>
      </c>
      <c r="I177" s="359">
        <f>I178+I179</f>
        <v>1.2</v>
      </c>
      <c r="J177" s="401">
        <f t="shared" si="15"/>
        <v>0.2553191489361702</v>
      </c>
      <c r="K177" s="353"/>
      <c r="L177" s="353"/>
      <c r="M177" s="353"/>
    </row>
    <row r="178" spans="1:13" s="322" customFormat="1" ht="16.5" customHeight="1">
      <c r="A178" s="220" t="s">
        <v>17</v>
      </c>
      <c r="B178" s="70" t="s">
        <v>15</v>
      </c>
      <c r="C178" s="74" t="s">
        <v>79</v>
      </c>
      <c r="D178" s="70" t="s">
        <v>272</v>
      </c>
      <c r="E178" s="70" t="s">
        <v>120</v>
      </c>
      <c r="F178" s="359">
        <f>'Пр3 ведом'!G361</f>
        <v>3.5</v>
      </c>
      <c r="G178" s="359">
        <f>'Пр3 ведом'!H361</f>
        <v>0</v>
      </c>
      <c r="H178" s="72">
        <f>'Пр3 ведом'!I361</f>
        <v>3.5</v>
      </c>
      <c r="I178" s="359">
        <f>'Пр3 ведом'!J361</f>
        <v>0</v>
      </c>
      <c r="J178" s="401">
        <f t="shared" si="15"/>
        <v>0</v>
      </c>
      <c r="K178" s="353"/>
      <c r="L178" s="353"/>
      <c r="M178" s="353"/>
    </row>
    <row r="179" spans="1:13" s="322" customFormat="1" ht="16.5" customHeight="1">
      <c r="A179" s="166" t="s">
        <v>532</v>
      </c>
      <c r="B179" s="70" t="s">
        <v>15</v>
      </c>
      <c r="C179" s="74" t="s">
        <v>79</v>
      </c>
      <c r="D179" s="70" t="s">
        <v>272</v>
      </c>
      <c r="E179" s="70" t="s">
        <v>122</v>
      </c>
      <c r="F179" s="359">
        <f>'Пр3 ведом'!G362</f>
        <v>1.2</v>
      </c>
      <c r="G179" s="359">
        <f>'Пр3 ведом'!H362</f>
        <v>0</v>
      </c>
      <c r="H179" s="72">
        <f>'Пр3 ведом'!I362</f>
        <v>1.2</v>
      </c>
      <c r="I179" s="359">
        <f>'Пр3 ведом'!J362</f>
        <v>1.2</v>
      </c>
      <c r="J179" s="401">
        <f t="shared" si="15"/>
        <v>1</v>
      </c>
      <c r="K179" s="353"/>
      <c r="L179" s="353"/>
      <c r="M179" s="353"/>
    </row>
    <row r="180" spans="1:13" s="322" customFormat="1" ht="16.5" customHeight="1">
      <c r="A180" s="194" t="s">
        <v>622</v>
      </c>
      <c r="B180" s="92" t="s">
        <v>15</v>
      </c>
      <c r="C180" s="93"/>
      <c r="D180" s="70"/>
      <c r="E180" s="70"/>
      <c r="F180" s="359">
        <f>F181+F187</f>
        <v>11736.9</v>
      </c>
      <c r="G180" s="359">
        <f>G181+G187</f>
        <v>-300</v>
      </c>
      <c r="H180" s="72">
        <f>H181+H187</f>
        <v>25775.399999999998</v>
      </c>
      <c r="I180" s="359">
        <f>I181+I187</f>
        <v>23557.47</v>
      </c>
      <c r="J180" s="401">
        <f t="shared" si="15"/>
        <v>0.9139516748527667</v>
      </c>
      <c r="K180" s="353"/>
      <c r="L180" s="353"/>
      <c r="M180" s="353"/>
    </row>
    <row r="181" spans="1:13" s="322" customFormat="1" ht="12.75">
      <c r="A181" s="207" t="s">
        <v>533</v>
      </c>
      <c r="B181" s="74" t="s">
        <v>15</v>
      </c>
      <c r="C181" s="74" t="s">
        <v>98</v>
      </c>
      <c r="D181" s="92"/>
      <c r="E181" s="92"/>
      <c r="F181" s="358">
        <f aca="true" t="shared" si="20" ref="F181:I185">F182</f>
        <v>9579</v>
      </c>
      <c r="G181" s="358">
        <f t="shared" si="20"/>
        <v>0</v>
      </c>
      <c r="H181" s="195">
        <f t="shared" si="20"/>
        <v>23957.8</v>
      </c>
      <c r="I181" s="358">
        <f t="shared" si="20"/>
        <v>22532.973</v>
      </c>
      <c r="J181" s="401">
        <f t="shared" si="15"/>
        <v>0.9405276360934645</v>
      </c>
      <c r="K181" s="353"/>
      <c r="L181" s="353"/>
      <c r="M181" s="353"/>
    </row>
    <row r="182" spans="1:13" s="322" customFormat="1" ht="42">
      <c r="A182" s="194" t="s">
        <v>659</v>
      </c>
      <c r="B182" s="93" t="s">
        <v>15</v>
      </c>
      <c r="C182" s="93" t="s">
        <v>98</v>
      </c>
      <c r="D182" s="92" t="s">
        <v>493</v>
      </c>
      <c r="E182" s="92"/>
      <c r="F182" s="358">
        <f t="shared" si="20"/>
        <v>9579</v>
      </c>
      <c r="G182" s="358">
        <f t="shared" si="20"/>
        <v>0</v>
      </c>
      <c r="H182" s="195">
        <f t="shared" si="20"/>
        <v>23957.8</v>
      </c>
      <c r="I182" s="358">
        <f t="shared" si="20"/>
        <v>22532.973</v>
      </c>
      <c r="J182" s="401">
        <f t="shared" si="15"/>
        <v>0.9405276360934645</v>
      </c>
      <c r="K182" s="353"/>
      <c r="L182" s="353"/>
      <c r="M182" s="353"/>
    </row>
    <row r="183" spans="1:13" s="322" customFormat="1" ht="135">
      <c r="A183" s="331" t="s">
        <v>616</v>
      </c>
      <c r="B183" s="74" t="s">
        <v>15</v>
      </c>
      <c r="C183" s="74" t="s">
        <v>98</v>
      </c>
      <c r="D183" s="70" t="s">
        <v>493</v>
      </c>
      <c r="E183" s="70"/>
      <c r="F183" s="359">
        <f t="shared" si="20"/>
        <v>9579</v>
      </c>
      <c r="G183" s="359">
        <f t="shared" si="20"/>
        <v>0</v>
      </c>
      <c r="H183" s="72">
        <f t="shared" si="20"/>
        <v>23957.8</v>
      </c>
      <c r="I183" s="359">
        <f t="shared" si="20"/>
        <v>22532.973</v>
      </c>
      <c r="J183" s="401">
        <f t="shared" si="15"/>
        <v>0.9405276360934645</v>
      </c>
      <c r="K183" s="353"/>
      <c r="L183" s="353"/>
      <c r="M183" s="353"/>
    </row>
    <row r="184" spans="1:13" s="322" customFormat="1" ht="26.25" customHeight="1">
      <c r="A184" s="73" t="s">
        <v>386</v>
      </c>
      <c r="B184" s="74" t="s">
        <v>15</v>
      </c>
      <c r="C184" s="74" t="s">
        <v>98</v>
      </c>
      <c r="D184" s="70" t="s">
        <v>493</v>
      </c>
      <c r="E184" s="70" t="s">
        <v>113</v>
      </c>
      <c r="F184" s="359">
        <f t="shared" si="20"/>
        <v>9579</v>
      </c>
      <c r="G184" s="359">
        <f t="shared" si="20"/>
        <v>0</v>
      </c>
      <c r="H184" s="72">
        <f t="shared" si="20"/>
        <v>23957.8</v>
      </c>
      <c r="I184" s="359">
        <f t="shared" si="20"/>
        <v>22532.973</v>
      </c>
      <c r="J184" s="401">
        <f t="shared" si="15"/>
        <v>0.9405276360934645</v>
      </c>
      <c r="K184" s="353"/>
      <c r="L184" s="353"/>
      <c r="M184" s="353"/>
    </row>
    <row r="185" spans="1:13" s="322" customFormat="1" ht="26.25" customHeight="1">
      <c r="A185" s="73" t="s">
        <v>525</v>
      </c>
      <c r="B185" s="74" t="s">
        <v>15</v>
      </c>
      <c r="C185" s="74" t="s">
        <v>98</v>
      </c>
      <c r="D185" s="70" t="s">
        <v>493</v>
      </c>
      <c r="E185" s="70" t="s">
        <v>115</v>
      </c>
      <c r="F185" s="359">
        <f t="shared" si="20"/>
        <v>9579</v>
      </c>
      <c r="G185" s="359">
        <f t="shared" si="20"/>
        <v>0</v>
      </c>
      <c r="H185" s="72">
        <f t="shared" si="20"/>
        <v>23957.8</v>
      </c>
      <c r="I185" s="359">
        <f t="shared" si="20"/>
        <v>22532.973</v>
      </c>
      <c r="J185" s="401">
        <f t="shared" si="15"/>
        <v>0.9405276360934645</v>
      </c>
      <c r="K185" s="353"/>
      <c r="L185" s="353"/>
      <c r="M185" s="353"/>
    </row>
    <row r="186" spans="1:13" s="322" customFormat="1" ht="26.25" customHeight="1">
      <c r="A186" s="166" t="s">
        <v>526</v>
      </c>
      <c r="B186" s="74" t="s">
        <v>15</v>
      </c>
      <c r="C186" s="74" t="s">
        <v>98</v>
      </c>
      <c r="D186" s="70" t="s">
        <v>493</v>
      </c>
      <c r="E186" s="70" t="s">
        <v>117</v>
      </c>
      <c r="F186" s="359">
        <f>'Пр3 ведом'!G556</f>
        <v>9579</v>
      </c>
      <c r="G186" s="359">
        <f>'Пр3 ведом'!H556</f>
        <v>0</v>
      </c>
      <c r="H186" s="72">
        <f>'Пр3 ведом'!I556</f>
        <v>23957.8</v>
      </c>
      <c r="I186" s="359">
        <f>'Пр3 ведом'!J556</f>
        <v>22532.973</v>
      </c>
      <c r="J186" s="401">
        <f t="shared" si="15"/>
        <v>0.9405276360934645</v>
      </c>
      <c r="K186" s="353"/>
      <c r="L186" s="353"/>
      <c r="M186" s="353"/>
    </row>
    <row r="187" spans="1:13" s="322" customFormat="1" ht="12.75">
      <c r="A187" s="194" t="s">
        <v>50</v>
      </c>
      <c r="B187" s="92" t="s">
        <v>15</v>
      </c>
      <c r="C187" s="93" t="s">
        <v>51</v>
      </c>
      <c r="D187" s="92"/>
      <c r="E187" s="92"/>
      <c r="F187" s="381">
        <f>F188+F224+F235+F244+F249</f>
        <v>2157.9</v>
      </c>
      <c r="G187" s="381">
        <f>G188+G224+G235+G244+G249</f>
        <v>-300</v>
      </c>
      <c r="H187" s="209">
        <f>H188+H224+H235+H244+H249</f>
        <v>1817.6</v>
      </c>
      <c r="I187" s="358">
        <f>I188+I224+I235+I244+I249</f>
        <v>1024.497</v>
      </c>
      <c r="J187" s="401">
        <f t="shared" si="15"/>
        <v>0.563653719190141</v>
      </c>
      <c r="K187" s="353"/>
      <c r="L187" s="353"/>
      <c r="M187" s="353"/>
    </row>
    <row r="188" spans="1:13" s="322" customFormat="1" ht="21" customHeight="1">
      <c r="A188" s="73" t="s">
        <v>171</v>
      </c>
      <c r="B188" s="74" t="s">
        <v>15</v>
      </c>
      <c r="C188" s="74" t="s">
        <v>51</v>
      </c>
      <c r="D188" s="70" t="s">
        <v>267</v>
      </c>
      <c r="E188" s="70" t="s">
        <v>10</v>
      </c>
      <c r="F188" s="382">
        <f>F189+F219+F214</f>
        <v>817.3</v>
      </c>
      <c r="G188" s="382">
        <f>G189+G219+G214</f>
        <v>-100</v>
      </c>
      <c r="H188" s="210">
        <f>H189+H219+H214</f>
        <v>717.3</v>
      </c>
      <c r="I188" s="382">
        <f>I189+I219+I214</f>
        <v>681.114</v>
      </c>
      <c r="J188" s="401">
        <f t="shared" si="15"/>
        <v>0.9495524884985362</v>
      </c>
      <c r="K188" s="353"/>
      <c r="L188" s="353"/>
      <c r="M188" s="353"/>
    </row>
    <row r="189" spans="1:13" s="322" customFormat="1" ht="21" customHeight="1">
      <c r="A189" s="73" t="s">
        <v>419</v>
      </c>
      <c r="B189" s="74" t="s">
        <v>15</v>
      </c>
      <c r="C189" s="74" t="s">
        <v>51</v>
      </c>
      <c r="D189" s="70" t="s">
        <v>426</v>
      </c>
      <c r="E189" s="70"/>
      <c r="F189" s="382">
        <f>F190+F194+F198+F202+F206+F210</f>
        <v>380</v>
      </c>
      <c r="G189" s="382">
        <f>G190+G194+G198+G202+G206+G210</f>
        <v>0</v>
      </c>
      <c r="H189" s="210">
        <f>H190+H194+H198+H202+H206+H210</f>
        <v>380</v>
      </c>
      <c r="I189" s="382">
        <f>I190+I194+I198+I202+I206+I210</f>
        <v>347.5</v>
      </c>
      <c r="J189" s="401">
        <f t="shared" si="15"/>
        <v>0.9144736842105263</v>
      </c>
      <c r="K189" s="353"/>
      <c r="L189" s="353"/>
      <c r="M189" s="353"/>
    </row>
    <row r="190" spans="1:13" s="322" customFormat="1" ht="21" customHeight="1">
      <c r="A190" s="73" t="s">
        <v>420</v>
      </c>
      <c r="B190" s="74" t="s">
        <v>15</v>
      </c>
      <c r="C190" s="74" t="s">
        <v>51</v>
      </c>
      <c r="D190" s="70" t="s">
        <v>427</v>
      </c>
      <c r="E190" s="70"/>
      <c r="F190" s="382">
        <f aca="true" t="shared" si="21" ref="F190:I192">F191</f>
        <v>80</v>
      </c>
      <c r="G190" s="382">
        <f t="shared" si="21"/>
        <v>0</v>
      </c>
      <c r="H190" s="210">
        <f t="shared" si="21"/>
        <v>80</v>
      </c>
      <c r="I190" s="382">
        <f t="shared" si="21"/>
        <v>77.5</v>
      </c>
      <c r="J190" s="401">
        <f t="shared" si="15"/>
        <v>0.96875</v>
      </c>
      <c r="K190" s="353"/>
      <c r="L190" s="353"/>
      <c r="M190" s="353"/>
    </row>
    <row r="191" spans="1:13" s="322" customFormat="1" ht="21.75" customHeight="1">
      <c r="A191" s="73" t="s">
        <v>386</v>
      </c>
      <c r="B191" s="74" t="s">
        <v>15</v>
      </c>
      <c r="C191" s="74" t="s">
        <v>51</v>
      </c>
      <c r="D191" s="70" t="s">
        <v>427</v>
      </c>
      <c r="E191" s="70" t="s">
        <v>113</v>
      </c>
      <c r="F191" s="382">
        <f t="shared" si="21"/>
        <v>80</v>
      </c>
      <c r="G191" s="382">
        <f t="shared" si="21"/>
        <v>0</v>
      </c>
      <c r="H191" s="210">
        <f t="shared" si="21"/>
        <v>80</v>
      </c>
      <c r="I191" s="382">
        <f t="shared" si="21"/>
        <v>77.5</v>
      </c>
      <c r="J191" s="401">
        <f t="shared" si="15"/>
        <v>0.96875</v>
      </c>
      <c r="K191" s="353"/>
      <c r="L191" s="353"/>
      <c r="M191" s="353"/>
    </row>
    <row r="192" spans="1:13" s="322" customFormat="1" ht="21.75" customHeight="1">
      <c r="A192" s="73" t="s">
        <v>525</v>
      </c>
      <c r="B192" s="74" t="s">
        <v>15</v>
      </c>
      <c r="C192" s="74" t="s">
        <v>51</v>
      </c>
      <c r="D192" s="70" t="s">
        <v>427</v>
      </c>
      <c r="E192" s="70" t="s">
        <v>115</v>
      </c>
      <c r="F192" s="382">
        <f t="shared" si="21"/>
        <v>80</v>
      </c>
      <c r="G192" s="382">
        <f t="shared" si="21"/>
        <v>0</v>
      </c>
      <c r="H192" s="210">
        <f t="shared" si="21"/>
        <v>80</v>
      </c>
      <c r="I192" s="382">
        <f t="shared" si="21"/>
        <v>77.5</v>
      </c>
      <c r="J192" s="401">
        <f t="shared" si="15"/>
        <v>0.96875</v>
      </c>
      <c r="K192" s="353"/>
      <c r="L192" s="353"/>
      <c r="M192" s="353"/>
    </row>
    <row r="193" spans="1:13" s="322" customFormat="1" ht="21.75" customHeight="1">
      <c r="A193" s="166" t="s">
        <v>526</v>
      </c>
      <c r="B193" s="74" t="s">
        <v>15</v>
      </c>
      <c r="C193" s="74" t="s">
        <v>51</v>
      </c>
      <c r="D193" s="70" t="s">
        <v>427</v>
      </c>
      <c r="E193" s="70" t="s">
        <v>117</v>
      </c>
      <c r="F193" s="382">
        <f>'Пр3 ведом'!G369</f>
        <v>80</v>
      </c>
      <c r="G193" s="382">
        <f>'Пр3 ведом'!H369</f>
        <v>0</v>
      </c>
      <c r="H193" s="210">
        <f>'Пр3 ведом'!I369</f>
        <v>80</v>
      </c>
      <c r="I193" s="382">
        <f>'Пр3 ведом'!J369</f>
        <v>77.5</v>
      </c>
      <c r="J193" s="401">
        <f t="shared" si="15"/>
        <v>0.96875</v>
      </c>
      <c r="K193" s="353"/>
      <c r="L193" s="353"/>
      <c r="M193" s="353"/>
    </row>
    <row r="194" spans="1:13" s="322" customFormat="1" ht="21" customHeight="1">
      <c r="A194" s="73" t="s">
        <v>421</v>
      </c>
      <c r="B194" s="74" t="s">
        <v>15</v>
      </c>
      <c r="C194" s="74" t="s">
        <v>51</v>
      </c>
      <c r="D194" s="70" t="s">
        <v>428</v>
      </c>
      <c r="E194" s="70"/>
      <c r="F194" s="382">
        <f aca="true" t="shared" si="22" ref="F194:I196">F195</f>
        <v>30</v>
      </c>
      <c r="G194" s="382">
        <f t="shared" si="22"/>
        <v>0</v>
      </c>
      <c r="H194" s="210">
        <f t="shared" si="22"/>
        <v>30</v>
      </c>
      <c r="I194" s="382">
        <f t="shared" si="22"/>
        <v>0</v>
      </c>
      <c r="J194" s="401">
        <f t="shared" si="15"/>
        <v>0</v>
      </c>
      <c r="K194" s="353"/>
      <c r="L194" s="353"/>
      <c r="M194" s="353"/>
    </row>
    <row r="195" spans="1:13" s="322" customFormat="1" ht="21" customHeight="1">
      <c r="A195" s="73" t="s">
        <v>386</v>
      </c>
      <c r="B195" s="74" t="s">
        <v>15</v>
      </c>
      <c r="C195" s="74" t="s">
        <v>51</v>
      </c>
      <c r="D195" s="70" t="s">
        <v>428</v>
      </c>
      <c r="E195" s="70" t="s">
        <v>113</v>
      </c>
      <c r="F195" s="382">
        <f t="shared" si="22"/>
        <v>30</v>
      </c>
      <c r="G195" s="382">
        <f t="shared" si="22"/>
        <v>0</v>
      </c>
      <c r="H195" s="210">
        <f t="shared" si="22"/>
        <v>30</v>
      </c>
      <c r="I195" s="382">
        <f t="shared" si="22"/>
        <v>0</v>
      </c>
      <c r="J195" s="401">
        <f t="shared" si="15"/>
        <v>0</v>
      </c>
      <c r="K195" s="353"/>
      <c r="L195" s="353"/>
      <c r="M195" s="353"/>
    </row>
    <row r="196" spans="1:13" s="322" customFormat="1" ht="21" customHeight="1">
      <c r="A196" s="73" t="s">
        <v>525</v>
      </c>
      <c r="B196" s="74" t="s">
        <v>15</v>
      </c>
      <c r="C196" s="74" t="s">
        <v>51</v>
      </c>
      <c r="D196" s="70" t="s">
        <v>428</v>
      </c>
      <c r="E196" s="70" t="s">
        <v>115</v>
      </c>
      <c r="F196" s="382">
        <f t="shared" si="22"/>
        <v>30</v>
      </c>
      <c r="G196" s="382">
        <f t="shared" si="22"/>
        <v>0</v>
      </c>
      <c r="H196" s="210">
        <f t="shared" si="22"/>
        <v>30</v>
      </c>
      <c r="I196" s="382">
        <f t="shared" si="22"/>
        <v>0</v>
      </c>
      <c r="J196" s="401">
        <f t="shared" si="15"/>
        <v>0</v>
      </c>
      <c r="K196" s="353"/>
      <c r="L196" s="353"/>
      <c r="M196" s="353"/>
    </row>
    <row r="197" spans="1:13" s="322" customFormat="1" ht="24" customHeight="1">
      <c r="A197" s="166" t="s">
        <v>526</v>
      </c>
      <c r="B197" s="74" t="s">
        <v>15</v>
      </c>
      <c r="C197" s="74" t="s">
        <v>51</v>
      </c>
      <c r="D197" s="70" t="s">
        <v>428</v>
      </c>
      <c r="E197" s="70" t="s">
        <v>117</v>
      </c>
      <c r="F197" s="382">
        <f>'Пр3 ведом'!G373</f>
        <v>30</v>
      </c>
      <c r="G197" s="382">
        <f>'Пр3 ведом'!H373</f>
        <v>0</v>
      </c>
      <c r="H197" s="210">
        <f>'Пр3 ведом'!I373</f>
        <v>30</v>
      </c>
      <c r="I197" s="382">
        <f>'Пр3 ведом'!J373</f>
        <v>0</v>
      </c>
      <c r="J197" s="401">
        <f t="shared" si="15"/>
        <v>0</v>
      </c>
      <c r="K197" s="353"/>
      <c r="L197" s="353"/>
      <c r="M197" s="353"/>
    </row>
    <row r="198" spans="1:13" s="322" customFormat="1" ht="30.75" customHeight="1">
      <c r="A198" s="73" t="s">
        <v>422</v>
      </c>
      <c r="B198" s="74" t="s">
        <v>15</v>
      </c>
      <c r="C198" s="74" t="s">
        <v>51</v>
      </c>
      <c r="D198" s="70" t="s">
        <v>429</v>
      </c>
      <c r="E198" s="70"/>
      <c r="F198" s="382">
        <f aca="true" t="shared" si="23" ref="F198:I200">F199</f>
        <v>40</v>
      </c>
      <c r="G198" s="382">
        <f t="shared" si="23"/>
        <v>0</v>
      </c>
      <c r="H198" s="210">
        <f t="shared" si="23"/>
        <v>40</v>
      </c>
      <c r="I198" s="382">
        <f t="shared" si="23"/>
        <v>40</v>
      </c>
      <c r="J198" s="401">
        <f t="shared" si="15"/>
        <v>1</v>
      </c>
      <c r="K198" s="353"/>
      <c r="L198" s="353"/>
      <c r="M198" s="353"/>
    </row>
    <row r="199" spans="1:13" s="322" customFormat="1" ht="22.5" customHeight="1">
      <c r="A199" s="73" t="s">
        <v>386</v>
      </c>
      <c r="B199" s="74" t="s">
        <v>15</v>
      </c>
      <c r="C199" s="74" t="s">
        <v>51</v>
      </c>
      <c r="D199" s="70" t="s">
        <v>429</v>
      </c>
      <c r="E199" s="70" t="s">
        <v>113</v>
      </c>
      <c r="F199" s="382">
        <f t="shared" si="23"/>
        <v>40</v>
      </c>
      <c r="G199" s="382">
        <f t="shared" si="23"/>
        <v>0</v>
      </c>
      <c r="H199" s="210">
        <f t="shared" si="23"/>
        <v>40</v>
      </c>
      <c r="I199" s="382">
        <f t="shared" si="23"/>
        <v>40</v>
      </c>
      <c r="J199" s="401">
        <f t="shared" si="15"/>
        <v>1</v>
      </c>
      <c r="K199" s="353"/>
      <c r="L199" s="353"/>
      <c r="M199" s="353"/>
    </row>
    <row r="200" spans="1:13" s="322" customFormat="1" ht="22.5" customHeight="1">
      <c r="A200" s="73" t="s">
        <v>525</v>
      </c>
      <c r="B200" s="74" t="s">
        <v>15</v>
      </c>
      <c r="C200" s="74" t="s">
        <v>51</v>
      </c>
      <c r="D200" s="70" t="s">
        <v>429</v>
      </c>
      <c r="E200" s="70" t="s">
        <v>115</v>
      </c>
      <c r="F200" s="382">
        <f t="shared" si="23"/>
        <v>40</v>
      </c>
      <c r="G200" s="382">
        <f t="shared" si="23"/>
        <v>0</v>
      </c>
      <c r="H200" s="210">
        <f t="shared" si="23"/>
        <v>40</v>
      </c>
      <c r="I200" s="382">
        <f t="shared" si="23"/>
        <v>40</v>
      </c>
      <c r="J200" s="401">
        <f t="shared" si="15"/>
        <v>1</v>
      </c>
      <c r="K200" s="353"/>
      <c r="L200" s="353"/>
      <c r="M200" s="353"/>
    </row>
    <row r="201" spans="1:13" s="322" customFormat="1" ht="22.5" customHeight="1">
      <c r="A201" s="166" t="s">
        <v>526</v>
      </c>
      <c r="B201" s="74" t="s">
        <v>15</v>
      </c>
      <c r="C201" s="74" t="s">
        <v>51</v>
      </c>
      <c r="D201" s="70" t="s">
        <v>429</v>
      </c>
      <c r="E201" s="70" t="s">
        <v>117</v>
      </c>
      <c r="F201" s="382">
        <f>'Пр3 ведом'!G377</f>
        <v>40</v>
      </c>
      <c r="G201" s="382">
        <f>'Пр3 ведом'!H377</f>
        <v>0</v>
      </c>
      <c r="H201" s="210">
        <f>'Пр3 ведом'!I377</f>
        <v>40</v>
      </c>
      <c r="I201" s="382">
        <f>'Пр3 ведом'!J377</f>
        <v>40</v>
      </c>
      <c r="J201" s="401">
        <f t="shared" si="15"/>
        <v>1</v>
      </c>
      <c r="K201" s="353"/>
      <c r="L201" s="353"/>
      <c r="M201" s="353"/>
    </row>
    <row r="202" spans="1:13" s="322" customFormat="1" ht="15.75" customHeight="1">
      <c r="A202" s="73" t="s">
        <v>423</v>
      </c>
      <c r="B202" s="74" t="s">
        <v>15</v>
      </c>
      <c r="C202" s="74" t="s">
        <v>51</v>
      </c>
      <c r="D202" s="70" t="s">
        <v>430</v>
      </c>
      <c r="E202" s="70"/>
      <c r="F202" s="382">
        <f aca="true" t="shared" si="24" ref="F202:I204">F203</f>
        <v>40</v>
      </c>
      <c r="G202" s="382">
        <f t="shared" si="24"/>
        <v>0</v>
      </c>
      <c r="H202" s="210">
        <f t="shared" si="24"/>
        <v>40</v>
      </c>
      <c r="I202" s="382">
        <f t="shared" si="24"/>
        <v>40</v>
      </c>
      <c r="J202" s="401">
        <f t="shared" si="15"/>
        <v>1</v>
      </c>
      <c r="K202" s="353"/>
      <c r="L202" s="353"/>
      <c r="M202" s="353"/>
    </row>
    <row r="203" spans="1:13" s="322" customFormat="1" ht="24" customHeight="1">
      <c r="A203" s="73" t="s">
        <v>386</v>
      </c>
      <c r="B203" s="74" t="s">
        <v>15</v>
      </c>
      <c r="C203" s="74" t="s">
        <v>51</v>
      </c>
      <c r="D203" s="70" t="s">
        <v>430</v>
      </c>
      <c r="E203" s="70" t="s">
        <v>113</v>
      </c>
      <c r="F203" s="382">
        <f t="shared" si="24"/>
        <v>40</v>
      </c>
      <c r="G203" s="382">
        <f t="shared" si="24"/>
        <v>0</v>
      </c>
      <c r="H203" s="210">
        <f t="shared" si="24"/>
        <v>40</v>
      </c>
      <c r="I203" s="382">
        <f t="shared" si="24"/>
        <v>40</v>
      </c>
      <c r="J203" s="401">
        <f t="shared" si="15"/>
        <v>1</v>
      </c>
      <c r="K203" s="353"/>
      <c r="L203" s="353"/>
      <c r="M203" s="353"/>
    </row>
    <row r="204" spans="1:13" s="322" customFormat="1" ht="19.5" customHeight="1">
      <c r="A204" s="73" t="s">
        <v>525</v>
      </c>
      <c r="B204" s="74" t="s">
        <v>15</v>
      </c>
      <c r="C204" s="74" t="s">
        <v>51</v>
      </c>
      <c r="D204" s="70" t="s">
        <v>430</v>
      </c>
      <c r="E204" s="70" t="s">
        <v>115</v>
      </c>
      <c r="F204" s="382">
        <f t="shared" si="24"/>
        <v>40</v>
      </c>
      <c r="G204" s="382">
        <f t="shared" si="24"/>
        <v>0</v>
      </c>
      <c r="H204" s="210">
        <f t="shared" si="24"/>
        <v>40</v>
      </c>
      <c r="I204" s="382">
        <f t="shared" si="24"/>
        <v>40</v>
      </c>
      <c r="J204" s="401">
        <f t="shared" si="15"/>
        <v>1</v>
      </c>
      <c r="K204" s="353"/>
      <c r="L204" s="353"/>
      <c r="M204" s="353"/>
    </row>
    <row r="205" spans="1:13" s="322" customFormat="1" ht="19.5" customHeight="1">
      <c r="A205" s="166" t="s">
        <v>526</v>
      </c>
      <c r="B205" s="74" t="s">
        <v>15</v>
      </c>
      <c r="C205" s="74" t="s">
        <v>51</v>
      </c>
      <c r="D205" s="70" t="s">
        <v>430</v>
      </c>
      <c r="E205" s="70" t="s">
        <v>117</v>
      </c>
      <c r="F205" s="382">
        <f>'Пр3 ведом'!G381</f>
        <v>40</v>
      </c>
      <c r="G205" s="382">
        <f>'Пр3 ведом'!H381</f>
        <v>0</v>
      </c>
      <c r="H205" s="210">
        <f>'Пр3 ведом'!I381</f>
        <v>40</v>
      </c>
      <c r="I205" s="382">
        <f>'Пр3 ведом'!J381</f>
        <v>40</v>
      </c>
      <c r="J205" s="401">
        <f t="shared" si="15"/>
        <v>1</v>
      </c>
      <c r="K205" s="353"/>
      <c r="L205" s="353"/>
      <c r="M205" s="353"/>
    </row>
    <row r="206" spans="1:13" s="322" customFormat="1" ht="30.75" customHeight="1">
      <c r="A206" s="73" t="s">
        <v>424</v>
      </c>
      <c r="B206" s="74" t="s">
        <v>15</v>
      </c>
      <c r="C206" s="74" t="s">
        <v>51</v>
      </c>
      <c r="D206" s="70" t="s">
        <v>431</v>
      </c>
      <c r="E206" s="70"/>
      <c r="F206" s="382">
        <f aca="true" t="shared" si="25" ref="F206:I208">F207</f>
        <v>160</v>
      </c>
      <c r="G206" s="382">
        <f t="shared" si="25"/>
        <v>0</v>
      </c>
      <c r="H206" s="210">
        <f t="shared" si="25"/>
        <v>160</v>
      </c>
      <c r="I206" s="382">
        <f t="shared" si="25"/>
        <v>160</v>
      </c>
      <c r="J206" s="401">
        <f t="shared" si="15"/>
        <v>1</v>
      </c>
      <c r="K206" s="353"/>
      <c r="L206" s="353"/>
      <c r="M206" s="353"/>
    </row>
    <row r="207" spans="1:13" s="322" customFormat="1" ht="24" customHeight="1">
      <c r="A207" s="73" t="s">
        <v>386</v>
      </c>
      <c r="B207" s="74" t="s">
        <v>15</v>
      </c>
      <c r="C207" s="74" t="s">
        <v>51</v>
      </c>
      <c r="D207" s="70" t="s">
        <v>431</v>
      </c>
      <c r="E207" s="70" t="s">
        <v>113</v>
      </c>
      <c r="F207" s="382">
        <f t="shared" si="25"/>
        <v>160</v>
      </c>
      <c r="G207" s="382">
        <f t="shared" si="25"/>
        <v>0</v>
      </c>
      <c r="H207" s="210">
        <f t="shared" si="25"/>
        <v>160</v>
      </c>
      <c r="I207" s="382">
        <f t="shared" si="25"/>
        <v>160</v>
      </c>
      <c r="J207" s="401">
        <f t="shared" si="15"/>
        <v>1</v>
      </c>
      <c r="K207" s="353"/>
      <c r="L207" s="353"/>
      <c r="M207" s="353"/>
    </row>
    <row r="208" spans="1:13" s="322" customFormat="1" ht="24" customHeight="1">
      <c r="A208" s="73" t="s">
        <v>525</v>
      </c>
      <c r="B208" s="74" t="s">
        <v>15</v>
      </c>
      <c r="C208" s="74" t="s">
        <v>51</v>
      </c>
      <c r="D208" s="70" t="s">
        <v>431</v>
      </c>
      <c r="E208" s="70" t="s">
        <v>115</v>
      </c>
      <c r="F208" s="382">
        <f t="shared" si="25"/>
        <v>160</v>
      </c>
      <c r="G208" s="382">
        <f t="shared" si="25"/>
        <v>0</v>
      </c>
      <c r="H208" s="210">
        <f t="shared" si="25"/>
        <v>160</v>
      </c>
      <c r="I208" s="382">
        <f t="shared" si="25"/>
        <v>160</v>
      </c>
      <c r="J208" s="401">
        <f t="shared" si="15"/>
        <v>1</v>
      </c>
      <c r="K208" s="353"/>
      <c r="L208" s="353"/>
      <c r="M208" s="353"/>
    </row>
    <row r="209" spans="1:13" s="322" customFormat="1" ht="24" customHeight="1">
      <c r="A209" s="166" t="s">
        <v>526</v>
      </c>
      <c r="B209" s="74" t="s">
        <v>15</v>
      </c>
      <c r="C209" s="74" t="s">
        <v>51</v>
      </c>
      <c r="D209" s="70" t="s">
        <v>431</v>
      </c>
      <c r="E209" s="70" t="s">
        <v>117</v>
      </c>
      <c r="F209" s="382">
        <f>'Пр3 ведом'!G385</f>
        <v>160</v>
      </c>
      <c r="G209" s="382">
        <f>'Пр3 ведом'!H385</f>
        <v>0</v>
      </c>
      <c r="H209" s="210">
        <f>'Пр3 ведом'!I385</f>
        <v>160</v>
      </c>
      <c r="I209" s="382">
        <f>'Пр3 ведом'!J385</f>
        <v>160</v>
      </c>
      <c r="J209" s="401">
        <f t="shared" si="15"/>
        <v>1</v>
      </c>
      <c r="K209" s="353"/>
      <c r="L209" s="353"/>
      <c r="M209" s="353"/>
    </row>
    <row r="210" spans="1:13" s="322" customFormat="1" ht="12.75" customHeight="1">
      <c r="A210" s="73" t="s">
        <v>425</v>
      </c>
      <c r="B210" s="74" t="s">
        <v>15</v>
      </c>
      <c r="C210" s="74" t="s">
        <v>51</v>
      </c>
      <c r="D210" s="70" t="s">
        <v>432</v>
      </c>
      <c r="E210" s="70"/>
      <c r="F210" s="382">
        <f aca="true" t="shared" si="26" ref="F210:I212">F211</f>
        <v>30</v>
      </c>
      <c r="G210" s="382">
        <f t="shared" si="26"/>
        <v>0</v>
      </c>
      <c r="H210" s="210">
        <f t="shared" si="26"/>
        <v>30</v>
      </c>
      <c r="I210" s="382">
        <f t="shared" si="26"/>
        <v>30</v>
      </c>
      <c r="J210" s="401">
        <f t="shared" si="15"/>
        <v>1</v>
      </c>
      <c r="K210" s="353"/>
      <c r="L210" s="353"/>
      <c r="M210" s="353"/>
    </row>
    <row r="211" spans="1:13" s="322" customFormat="1" ht="25.5" customHeight="1">
      <c r="A211" s="73" t="s">
        <v>386</v>
      </c>
      <c r="B211" s="74" t="s">
        <v>15</v>
      </c>
      <c r="C211" s="74" t="s">
        <v>51</v>
      </c>
      <c r="D211" s="70" t="s">
        <v>432</v>
      </c>
      <c r="E211" s="70" t="s">
        <v>113</v>
      </c>
      <c r="F211" s="382">
        <f t="shared" si="26"/>
        <v>30</v>
      </c>
      <c r="G211" s="382">
        <f t="shared" si="26"/>
        <v>0</v>
      </c>
      <c r="H211" s="210">
        <f t="shared" si="26"/>
        <v>30</v>
      </c>
      <c r="I211" s="382">
        <f t="shared" si="26"/>
        <v>30</v>
      </c>
      <c r="J211" s="401">
        <f t="shared" si="15"/>
        <v>1</v>
      </c>
      <c r="K211" s="353"/>
      <c r="L211" s="353"/>
      <c r="M211" s="353"/>
    </row>
    <row r="212" spans="1:13" s="322" customFormat="1" ht="27" customHeight="1">
      <c r="A212" s="73" t="s">
        <v>525</v>
      </c>
      <c r="B212" s="74" t="s">
        <v>15</v>
      </c>
      <c r="C212" s="74" t="s">
        <v>51</v>
      </c>
      <c r="D212" s="70" t="s">
        <v>432</v>
      </c>
      <c r="E212" s="70" t="s">
        <v>115</v>
      </c>
      <c r="F212" s="382">
        <f t="shared" si="26"/>
        <v>30</v>
      </c>
      <c r="G212" s="382">
        <f t="shared" si="26"/>
        <v>0</v>
      </c>
      <c r="H212" s="210">
        <f t="shared" si="26"/>
        <v>30</v>
      </c>
      <c r="I212" s="382">
        <f t="shared" si="26"/>
        <v>30</v>
      </c>
      <c r="J212" s="401">
        <f t="shared" si="15"/>
        <v>1</v>
      </c>
      <c r="K212" s="353"/>
      <c r="L212" s="353"/>
      <c r="M212" s="353"/>
    </row>
    <row r="213" spans="1:13" s="322" customFormat="1" ht="27" customHeight="1">
      <c r="A213" s="166" t="s">
        <v>526</v>
      </c>
      <c r="B213" s="74" t="s">
        <v>15</v>
      </c>
      <c r="C213" s="74" t="s">
        <v>51</v>
      </c>
      <c r="D213" s="70" t="s">
        <v>432</v>
      </c>
      <c r="E213" s="70" t="s">
        <v>117</v>
      </c>
      <c r="F213" s="382">
        <f>'Пр3 ведом'!G389</f>
        <v>30</v>
      </c>
      <c r="G213" s="382">
        <f>'Пр3 ведом'!H389</f>
        <v>0</v>
      </c>
      <c r="H213" s="210">
        <f>'Пр3 ведом'!I389</f>
        <v>30</v>
      </c>
      <c r="I213" s="382">
        <f>'Пр3 ведом'!J389</f>
        <v>30</v>
      </c>
      <c r="J213" s="401">
        <f aca="true" t="shared" si="27" ref="J213:J276">I213/H213*100%</f>
        <v>1</v>
      </c>
      <c r="K213" s="353"/>
      <c r="L213" s="353"/>
      <c r="M213" s="353"/>
    </row>
    <row r="214" spans="1:13" s="322" customFormat="1" ht="27" customHeight="1">
      <c r="A214" s="166" t="s">
        <v>625</v>
      </c>
      <c r="B214" s="74" t="s">
        <v>15</v>
      </c>
      <c r="C214" s="74" t="s">
        <v>51</v>
      </c>
      <c r="D214" s="70" t="s">
        <v>626</v>
      </c>
      <c r="E214" s="70"/>
      <c r="F214" s="382">
        <f aca="true" t="shared" si="28" ref="F214:I215">F215</f>
        <v>300</v>
      </c>
      <c r="G214" s="382">
        <f t="shared" si="28"/>
        <v>-100</v>
      </c>
      <c r="H214" s="210">
        <f t="shared" si="28"/>
        <v>200</v>
      </c>
      <c r="I214" s="359">
        <f t="shared" si="28"/>
        <v>196.314</v>
      </c>
      <c r="J214" s="401">
        <f t="shared" si="27"/>
        <v>0.9815699999999999</v>
      </c>
      <c r="K214" s="353"/>
      <c r="L214" s="353"/>
      <c r="M214" s="353"/>
    </row>
    <row r="215" spans="1:13" s="322" customFormat="1" ht="12.75">
      <c r="A215" s="73" t="s">
        <v>624</v>
      </c>
      <c r="B215" s="74" t="s">
        <v>15</v>
      </c>
      <c r="C215" s="74" t="s">
        <v>51</v>
      </c>
      <c r="D215" s="70" t="s">
        <v>600</v>
      </c>
      <c r="E215" s="70"/>
      <c r="F215" s="382">
        <f t="shared" si="28"/>
        <v>300</v>
      </c>
      <c r="G215" s="382">
        <f t="shared" si="28"/>
        <v>-100</v>
      </c>
      <c r="H215" s="210">
        <f>H216</f>
        <v>200</v>
      </c>
      <c r="I215" s="359">
        <f t="shared" si="28"/>
        <v>196.314</v>
      </c>
      <c r="J215" s="401">
        <f t="shared" si="27"/>
        <v>0.9815699999999999</v>
      </c>
      <c r="K215" s="353"/>
      <c r="L215" s="353"/>
      <c r="M215" s="353"/>
    </row>
    <row r="216" spans="1:13" s="322" customFormat="1" ht="12.75">
      <c r="A216" s="73" t="s">
        <v>118</v>
      </c>
      <c r="B216" s="74" t="s">
        <v>15</v>
      </c>
      <c r="C216" s="74" t="s">
        <v>51</v>
      </c>
      <c r="D216" s="70" t="s">
        <v>600</v>
      </c>
      <c r="E216" s="70">
        <v>800</v>
      </c>
      <c r="F216" s="382">
        <f>F217+F218</f>
        <v>300</v>
      </c>
      <c r="G216" s="382">
        <f>G217+G218</f>
        <v>-100</v>
      </c>
      <c r="H216" s="210">
        <f>H217</f>
        <v>200</v>
      </c>
      <c r="I216" s="72">
        <f>I217</f>
        <v>196.314</v>
      </c>
      <c r="J216" s="401">
        <f t="shared" si="27"/>
        <v>0.9815699999999999</v>
      </c>
      <c r="K216" s="353"/>
      <c r="L216" s="353"/>
      <c r="M216" s="353"/>
    </row>
    <row r="217" spans="1:13" s="322" customFormat="1" ht="38.25" customHeight="1">
      <c r="A217" s="166" t="s">
        <v>542</v>
      </c>
      <c r="B217" s="74" t="s">
        <v>15</v>
      </c>
      <c r="C217" s="74" t="s">
        <v>51</v>
      </c>
      <c r="D217" s="70" t="s">
        <v>600</v>
      </c>
      <c r="E217" s="70">
        <v>810</v>
      </c>
      <c r="F217" s="382">
        <f>'Пр3 ведом'!G393</f>
        <v>300</v>
      </c>
      <c r="G217" s="382">
        <f>'Пр3 ведом'!H393</f>
        <v>-300</v>
      </c>
      <c r="H217" s="210">
        <f>'Пр3 ведом'!I393</f>
        <v>200</v>
      </c>
      <c r="I217" s="359">
        <f>'Пр3 ведом'!J393</f>
        <v>196.314</v>
      </c>
      <c r="J217" s="401">
        <f t="shared" si="27"/>
        <v>0.9815699999999999</v>
      </c>
      <c r="K217" s="353"/>
      <c r="L217" s="353"/>
      <c r="M217" s="353"/>
    </row>
    <row r="218" spans="1:13" s="322" customFormat="1" ht="44.25" customHeight="1">
      <c r="A218" s="166" t="s">
        <v>678</v>
      </c>
      <c r="B218" s="74" t="s">
        <v>15</v>
      </c>
      <c r="C218" s="74" t="s">
        <v>51</v>
      </c>
      <c r="D218" s="70" t="s">
        <v>600</v>
      </c>
      <c r="E218" s="70">
        <v>812</v>
      </c>
      <c r="F218" s="382">
        <f>'Пр3 ведом'!G394</f>
        <v>0</v>
      </c>
      <c r="G218" s="382">
        <f>'Пр3 ведом'!H394</f>
        <v>200</v>
      </c>
      <c r="H218" s="210">
        <f>'Пр3 ведом'!I394</f>
        <v>200</v>
      </c>
      <c r="I218" s="359">
        <f>'Пр3 ведом'!J394</f>
        <v>196.314</v>
      </c>
      <c r="J218" s="401">
        <f t="shared" si="27"/>
        <v>0.9815699999999999</v>
      </c>
      <c r="K218" s="353"/>
      <c r="L218" s="353"/>
      <c r="M218" s="353"/>
    </row>
    <row r="219" spans="1:13" s="322" customFormat="1" ht="27" customHeight="1">
      <c r="A219" s="73" t="s">
        <v>541</v>
      </c>
      <c r="B219" s="74" t="s">
        <v>15</v>
      </c>
      <c r="C219" s="74" t="s">
        <v>51</v>
      </c>
      <c r="D219" s="70" t="s">
        <v>434</v>
      </c>
      <c r="E219" s="70"/>
      <c r="F219" s="382">
        <f aca="true" t="shared" si="29" ref="F219:I222">F220</f>
        <v>137.3</v>
      </c>
      <c r="G219" s="382">
        <f t="shared" si="29"/>
        <v>0</v>
      </c>
      <c r="H219" s="210">
        <f t="shared" si="29"/>
        <v>137.3</v>
      </c>
      <c r="I219" s="382">
        <f t="shared" si="29"/>
        <v>137.3</v>
      </c>
      <c r="J219" s="401">
        <f t="shared" si="27"/>
        <v>1</v>
      </c>
      <c r="K219" s="353"/>
      <c r="L219" s="353"/>
      <c r="M219" s="353"/>
    </row>
    <row r="220" spans="1:13" s="322" customFormat="1" ht="22.5" customHeight="1">
      <c r="A220" s="73" t="s">
        <v>435</v>
      </c>
      <c r="B220" s="74" t="s">
        <v>15</v>
      </c>
      <c r="C220" s="74" t="s">
        <v>51</v>
      </c>
      <c r="D220" s="70" t="s">
        <v>602</v>
      </c>
      <c r="E220" s="70"/>
      <c r="F220" s="382">
        <f t="shared" si="29"/>
        <v>137.3</v>
      </c>
      <c r="G220" s="382">
        <f t="shared" si="29"/>
        <v>0</v>
      </c>
      <c r="H220" s="210">
        <f t="shared" si="29"/>
        <v>137.3</v>
      </c>
      <c r="I220" s="382">
        <f t="shared" si="29"/>
        <v>137.3</v>
      </c>
      <c r="J220" s="401">
        <f t="shared" si="27"/>
        <v>1</v>
      </c>
      <c r="K220" s="353"/>
      <c r="L220" s="353"/>
      <c r="M220" s="353"/>
    </row>
    <row r="221" spans="1:13" s="322" customFormat="1" ht="22.5" customHeight="1">
      <c r="A221" s="73" t="s">
        <v>386</v>
      </c>
      <c r="B221" s="74" t="s">
        <v>15</v>
      </c>
      <c r="C221" s="74" t="s">
        <v>51</v>
      </c>
      <c r="D221" s="70" t="s">
        <v>602</v>
      </c>
      <c r="E221" s="70" t="s">
        <v>113</v>
      </c>
      <c r="F221" s="382">
        <f t="shared" si="29"/>
        <v>137.3</v>
      </c>
      <c r="G221" s="382">
        <f t="shared" si="29"/>
        <v>0</v>
      </c>
      <c r="H221" s="210">
        <f t="shared" si="29"/>
        <v>137.3</v>
      </c>
      <c r="I221" s="382">
        <f t="shared" si="29"/>
        <v>137.3</v>
      </c>
      <c r="J221" s="401">
        <f t="shared" si="27"/>
        <v>1</v>
      </c>
      <c r="K221" s="353"/>
      <c r="L221" s="353"/>
      <c r="M221" s="353"/>
    </row>
    <row r="222" spans="1:13" s="322" customFormat="1" ht="22.5" customHeight="1">
      <c r="A222" s="73" t="s">
        <v>525</v>
      </c>
      <c r="B222" s="74" t="s">
        <v>15</v>
      </c>
      <c r="C222" s="74" t="s">
        <v>51</v>
      </c>
      <c r="D222" s="70" t="s">
        <v>602</v>
      </c>
      <c r="E222" s="70" t="s">
        <v>115</v>
      </c>
      <c r="F222" s="382">
        <f t="shared" si="29"/>
        <v>137.3</v>
      </c>
      <c r="G222" s="382">
        <f t="shared" si="29"/>
        <v>0</v>
      </c>
      <c r="H222" s="210">
        <f t="shared" si="29"/>
        <v>137.3</v>
      </c>
      <c r="I222" s="382">
        <f t="shared" si="29"/>
        <v>137.3</v>
      </c>
      <c r="J222" s="401">
        <f t="shared" si="27"/>
        <v>1</v>
      </c>
      <c r="K222" s="353"/>
      <c r="L222" s="353"/>
      <c r="M222" s="353"/>
    </row>
    <row r="223" spans="1:13" s="322" customFormat="1" ht="22.5" customHeight="1">
      <c r="A223" s="166" t="s">
        <v>526</v>
      </c>
      <c r="B223" s="74" t="s">
        <v>15</v>
      </c>
      <c r="C223" s="74" t="s">
        <v>51</v>
      </c>
      <c r="D223" s="70" t="s">
        <v>602</v>
      </c>
      <c r="E223" s="70" t="s">
        <v>117</v>
      </c>
      <c r="F223" s="382">
        <f>'Пр3 ведом'!G399</f>
        <v>137.3</v>
      </c>
      <c r="G223" s="382">
        <f>'Пр3 ведом'!H399</f>
        <v>0</v>
      </c>
      <c r="H223" s="210">
        <f>'Пр3 ведом'!I399</f>
        <v>137.3</v>
      </c>
      <c r="I223" s="382">
        <f>'Пр3 ведом'!J399</f>
        <v>137.3</v>
      </c>
      <c r="J223" s="401">
        <f t="shared" si="27"/>
        <v>1</v>
      </c>
      <c r="K223" s="353"/>
      <c r="L223" s="353"/>
      <c r="M223" s="353"/>
    </row>
    <row r="224" spans="1:13" s="322" customFormat="1" ht="43.5" customHeight="1">
      <c r="A224" s="216" t="s">
        <v>660</v>
      </c>
      <c r="B224" s="93" t="s">
        <v>15</v>
      </c>
      <c r="C224" s="93" t="s">
        <v>51</v>
      </c>
      <c r="D224" s="92" t="s">
        <v>468</v>
      </c>
      <c r="E224" s="92" t="s">
        <v>10</v>
      </c>
      <c r="F224" s="359">
        <f>F227+F230</f>
        <v>800</v>
      </c>
      <c r="G224" s="359">
        <f>G227+G230</f>
        <v>-200</v>
      </c>
      <c r="H224" s="72">
        <f>H227+H230</f>
        <v>559.7</v>
      </c>
      <c r="I224" s="359">
        <f>I227+I230</f>
        <v>119.948</v>
      </c>
      <c r="J224" s="401">
        <f t="shared" si="27"/>
        <v>0.2143076648204395</v>
      </c>
      <c r="K224" s="353"/>
      <c r="L224" s="353"/>
      <c r="M224" s="353"/>
    </row>
    <row r="225" spans="1:13" s="322" customFormat="1" ht="25.5" customHeight="1">
      <c r="A225" s="331" t="s">
        <v>467</v>
      </c>
      <c r="B225" s="74" t="s">
        <v>15</v>
      </c>
      <c r="C225" s="74" t="s">
        <v>51</v>
      </c>
      <c r="D225" s="70" t="s">
        <v>469</v>
      </c>
      <c r="E225" s="70"/>
      <c r="F225" s="359">
        <f aca="true" t="shared" si="30" ref="F225:I228">F226</f>
        <v>100</v>
      </c>
      <c r="G225" s="359">
        <f t="shared" si="30"/>
        <v>0</v>
      </c>
      <c r="H225" s="72">
        <f t="shared" si="30"/>
        <v>100</v>
      </c>
      <c r="I225" s="359">
        <f t="shared" si="30"/>
        <v>84.948</v>
      </c>
      <c r="J225" s="401">
        <f t="shared" si="27"/>
        <v>0.8494799999999999</v>
      </c>
      <c r="K225" s="353"/>
      <c r="L225" s="353"/>
      <c r="M225" s="353"/>
    </row>
    <row r="226" spans="1:13" s="322" customFormat="1" ht="19.5" customHeight="1">
      <c r="A226" s="211" t="s">
        <v>464</v>
      </c>
      <c r="B226" s="74" t="s">
        <v>15</v>
      </c>
      <c r="C226" s="74" t="s">
        <v>51</v>
      </c>
      <c r="D226" s="70" t="s">
        <v>470</v>
      </c>
      <c r="E226" s="70"/>
      <c r="F226" s="359">
        <f t="shared" si="30"/>
        <v>100</v>
      </c>
      <c r="G226" s="359">
        <f t="shared" si="30"/>
        <v>0</v>
      </c>
      <c r="H226" s="72">
        <f t="shared" si="30"/>
        <v>100</v>
      </c>
      <c r="I226" s="359">
        <f t="shared" si="30"/>
        <v>84.948</v>
      </c>
      <c r="J226" s="401">
        <f t="shared" si="27"/>
        <v>0.8494799999999999</v>
      </c>
      <c r="K226" s="353"/>
      <c r="L226" s="353"/>
      <c r="M226" s="353"/>
    </row>
    <row r="227" spans="1:13" s="322" customFormat="1" ht="19.5" customHeight="1">
      <c r="A227" s="73" t="s">
        <v>386</v>
      </c>
      <c r="B227" s="74" t="s">
        <v>15</v>
      </c>
      <c r="C227" s="74" t="s">
        <v>51</v>
      </c>
      <c r="D227" s="70" t="s">
        <v>470</v>
      </c>
      <c r="E227" s="70" t="s">
        <v>113</v>
      </c>
      <c r="F227" s="359">
        <f t="shared" si="30"/>
        <v>100</v>
      </c>
      <c r="G227" s="359">
        <f t="shared" si="30"/>
        <v>0</v>
      </c>
      <c r="H227" s="72">
        <f t="shared" si="30"/>
        <v>100</v>
      </c>
      <c r="I227" s="359">
        <f t="shared" si="30"/>
        <v>84.948</v>
      </c>
      <c r="J227" s="401">
        <f t="shared" si="27"/>
        <v>0.8494799999999999</v>
      </c>
      <c r="K227" s="353"/>
      <c r="L227" s="353"/>
      <c r="M227" s="353"/>
    </row>
    <row r="228" spans="1:13" s="322" customFormat="1" ht="23.25" customHeight="1">
      <c r="A228" s="73" t="s">
        <v>525</v>
      </c>
      <c r="B228" s="74" t="s">
        <v>15</v>
      </c>
      <c r="C228" s="74" t="s">
        <v>51</v>
      </c>
      <c r="D228" s="70" t="s">
        <v>470</v>
      </c>
      <c r="E228" s="70" t="s">
        <v>115</v>
      </c>
      <c r="F228" s="359">
        <f t="shared" si="30"/>
        <v>100</v>
      </c>
      <c r="G228" s="359">
        <f t="shared" si="30"/>
        <v>0</v>
      </c>
      <c r="H228" s="72">
        <f t="shared" si="30"/>
        <v>100</v>
      </c>
      <c r="I228" s="359">
        <f t="shared" si="30"/>
        <v>84.948</v>
      </c>
      <c r="J228" s="401">
        <f t="shared" si="27"/>
        <v>0.8494799999999999</v>
      </c>
      <c r="K228" s="353"/>
      <c r="L228" s="353"/>
      <c r="M228" s="353"/>
    </row>
    <row r="229" spans="1:13" s="322" customFormat="1" ht="23.25" customHeight="1">
      <c r="A229" s="166" t="s">
        <v>526</v>
      </c>
      <c r="B229" s="74" t="s">
        <v>15</v>
      </c>
      <c r="C229" s="74" t="s">
        <v>51</v>
      </c>
      <c r="D229" s="70" t="s">
        <v>470</v>
      </c>
      <c r="E229" s="70" t="s">
        <v>117</v>
      </c>
      <c r="F229" s="359">
        <f>'Пр3 ведом'!G563</f>
        <v>100</v>
      </c>
      <c r="G229" s="359">
        <f>'Пр3 ведом'!H563</f>
        <v>0</v>
      </c>
      <c r="H229" s="72">
        <f>'Пр3 ведом'!I563</f>
        <v>100</v>
      </c>
      <c r="I229" s="359">
        <f>'Пр3 ведом'!J563</f>
        <v>84.948</v>
      </c>
      <c r="J229" s="401">
        <f t="shared" si="27"/>
        <v>0.8494799999999999</v>
      </c>
      <c r="K229" s="353"/>
      <c r="L229" s="353"/>
      <c r="M229" s="353"/>
    </row>
    <row r="230" spans="1:13" s="322" customFormat="1" ht="25.5" customHeight="1">
      <c r="A230" s="198" t="s">
        <v>466</v>
      </c>
      <c r="B230" s="74" t="s">
        <v>15</v>
      </c>
      <c r="C230" s="74" t="s">
        <v>51</v>
      </c>
      <c r="D230" s="70" t="s">
        <v>471</v>
      </c>
      <c r="E230" s="70"/>
      <c r="F230" s="359">
        <f aca="true" t="shared" si="31" ref="F230:I233">F231</f>
        <v>700</v>
      </c>
      <c r="G230" s="359">
        <f t="shared" si="31"/>
        <v>-200</v>
      </c>
      <c r="H230" s="72">
        <f t="shared" si="31"/>
        <v>459.7</v>
      </c>
      <c r="I230" s="359">
        <f t="shared" si="31"/>
        <v>35</v>
      </c>
      <c r="J230" s="401">
        <f t="shared" si="27"/>
        <v>0.07613661083315205</v>
      </c>
      <c r="K230" s="353"/>
      <c r="L230" s="353"/>
      <c r="M230" s="353"/>
    </row>
    <row r="231" spans="1:13" s="322" customFormat="1" ht="45">
      <c r="A231" s="198" t="s">
        <v>465</v>
      </c>
      <c r="B231" s="74" t="s">
        <v>15</v>
      </c>
      <c r="C231" s="74" t="s">
        <v>51</v>
      </c>
      <c r="D231" s="70" t="s">
        <v>472</v>
      </c>
      <c r="E231" s="70"/>
      <c r="F231" s="359">
        <f t="shared" si="31"/>
        <v>700</v>
      </c>
      <c r="G231" s="359">
        <f t="shared" si="31"/>
        <v>-200</v>
      </c>
      <c r="H231" s="72">
        <f t="shared" si="31"/>
        <v>459.7</v>
      </c>
      <c r="I231" s="359">
        <f t="shared" si="31"/>
        <v>35</v>
      </c>
      <c r="J231" s="401">
        <f t="shared" si="27"/>
        <v>0.07613661083315205</v>
      </c>
      <c r="K231" s="353"/>
      <c r="L231" s="353"/>
      <c r="M231" s="353"/>
    </row>
    <row r="232" spans="1:13" s="322" customFormat="1" ht="25.5" customHeight="1">
      <c r="A232" s="73" t="s">
        <v>386</v>
      </c>
      <c r="B232" s="74" t="s">
        <v>15</v>
      </c>
      <c r="C232" s="74" t="s">
        <v>51</v>
      </c>
      <c r="D232" s="70" t="s">
        <v>472</v>
      </c>
      <c r="E232" s="70" t="s">
        <v>113</v>
      </c>
      <c r="F232" s="359">
        <f t="shared" si="31"/>
        <v>700</v>
      </c>
      <c r="G232" s="359">
        <f t="shared" si="31"/>
        <v>-200</v>
      </c>
      <c r="H232" s="72">
        <f t="shared" si="31"/>
        <v>459.7</v>
      </c>
      <c r="I232" s="359">
        <f t="shared" si="31"/>
        <v>35</v>
      </c>
      <c r="J232" s="401">
        <f t="shared" si="27"/>
        <v>0.07613661083315205</v>
      </c>
      <c r="K232" s="353"/>
      <c r="L232" s="353"/>
      <c r="M232" s="353"/>
    </row>
    <row r="233" spans="1:13" s="322" customFormat="1" ht="21.75" customHeight="1">
      <c r="A233" s="73" t="s">
        <v>525</v>
      </c>
      <c r="B233" s="74" t="s">
        <v>15</v>
      </c>
      <c r="C233" s="74" t="s">
        <v>51</v>
      </c>
      <c r="D233" s="70" t="s">
        <v>472</v>
      </c>
      <c r="E233" s="70" t="s">
        <v>115</v>
      </c>
      <c r="F233" s="359">
        <f t="shared" si="31"/>
        <v>700</v>
      </c>
      <c r="G233" s="359">
        <f t="shared" si="31"/>
        <v>-200</v>
      </c>
      <c r="H233" s="72">
        <f t="shared" si="31"/>
        <v>459.7</v>
      </c>
      <c r="I233" s="359">
        <f t="shared" si="31"/>
        <v>35</v>
      </c>
      <c r="J233" s="401">
        <f t="shared" si="27"/>
        <v>0.07613661083315205</v>
      </c>
      <c r="K233" s="353"/>
      <c r="L233" s="353"/>
      <c r="M233" s="353"/>
    </row>
    <row r="234" spans="1:13" s="322" customFormat="1" ht="23.25" customHeight="1">
      <c r="A234" s="166" t="s">
        <v>526</v>
      </c>
      <c r="B234" s="74" t="s">
        <v>15</v>
      </c>
      <c r="C234" s="74" t="s">
        <v>51</v>
      </c>
      <c r="D234" s="70" t="s">
        <v>472</v>
      </c>
      <c r="E234" s="70" t="s">
        <v>117</v>
      </c>
      <c r="F234" s="359">
        <f>'Пр3 ведом'!G568</f>
        <v>700</v>
      </c>
      <c r="G234" s="359">
        <f>'Пр3 ведом'!H568</f>
        <v>-200</v>
      </c>
      <c r="H234" s="72">
        <f>'Пр3 ведом'!I568</f>
        <v>459.7</v>
      </c>
      <c r="I234" s="359">
        <f>'Пр3 ведом'!J568</f>
        <v>35</v>
      </c>
      <c r="J234" s="401">
        <f t="shared" si="27"/>
        <v>0.07613661083315205</v>
      </c>
      <c r="K234" s="353"/>
      <c r="L234" s="353"/>
      <c r="M234" s="353"/>
    </row>
    <row r="235" spans="1:13" s="322" customFormat="1" ht="45" customHeight="1">
      <c r="A235" s="194" t="s">
        <v>661</v>
      </c>
      <c r="B235" s="92" t="s">
        <v>15</v>
      </c>
      <c r="C235" s="93" t="s">
        <v>51</v>
      </c>
      <c r="D235" s="92" t="s">
        <v>449</v>
      </c>
      <c r="E235" s="92"/>
      <c r="F235" s="359">
        <f>F236+F240</f>
        <v>60.5</v>
      </c>
      <c r="G235" s="359">
        <f>G236+G240</f>
        <v>0</v>
      </c>
      <c r="H235" s="72">
        <f>H236+H240</f>
        <v>60.5</v>
      </c>
      <c r="I235" s="359">
        <f>I236+I240</f>
        <v>28.855</v>
      </c>
      <c r="J235" s="401">
        <f t="shared" si="27"/>
        <v>0.4769421487603306</v>
      </c>
      <c r="K235" s="353"/>
      <c r="L235" s="353"/>
      <c r="M235" s="353"/>
    </row>
    <row r="236" spans="1:13" s="322" customFormat="1" ht="38.25" customHeight="1">
      <c r="A236" s="73" t="s">
        <v>623</v>
      </c>
      <c r="B236" s="74" t="s">
        <v>15</v>
      </c>
      <c r="C236" s="74" t="s">
        <v>51</v>
      </c>
      <c r="D236" s="70" t="s">
        <v>451</v>
      </c>
      <c r="E236" s="70" t="s">
        <v>10</v>
      </c>
      <c r="F236" s="382">
        <f aca="true" t="shared" si="32" ref="F236:I238">F237</f>
        <v>60.5</v>
      </c>
      <c r="G236" s="382">
        <f t="shared" si="32"/>
        <v>0</v>
      </c>
      <c r="H236" s="72">
        <f t="shared" si="32"/>
        <v>55.5</v>
      </c>
      <c r="I236" s="359">
        <f t="shared" si="32"/>
        <v>26.555</v>
      </c>
      <c r="J236" s="401">
        <f t="shared" si="27"/>
        <v>0.47846846846846847</v>
      </c>
      <c r="K236" s="353"/>
      <c r="L236" s="353"/>
      <c r="M236" s="353"/>
    </row>
    <row r="237" spans="1:13" s="322" customFormat="1" ht="23.25" customHeight="1">
      <c r="A237" s="73" t="s">
        <v>386</v>
      </c>
      <c r="B237" s="74" t="s">
        <v>15</v>
      </c>
      <c r="C237" s="74" t="s">
        <v>51</v>
      </c>
      <c r="D237" s="70" t="s">
        <v>451</v>
      </c>
      <c r="E237" s="70" t="s">
        <v>113</v>
      </c>
      <c r="F237" s="382">
        <f t="shared" si="32"/>
        <v>60.5</v>
      </c>
      <c r="G237" s="382">
        <f t="shared" si="32"/>
        <v>0</v>
      </c>
      <c r="H237" s="72">
        <f t="shared" si="32"/>
        <v>55.5</v>
      </c>
      <c r="I237" s="359">
        <f t="shared" si="32"/>
        <v>26.555</v>
      </c>
      <c r="J237" s="401">
        <f t="shared" si="27"/>
        <v>0.47846846846846847</v>
      </c>
      <c r="K237" s="353"/>
      <c r="L237" s="353"/>
      <c r="M237" s="353"/>
    </row>
    <row r="238" spans="1:13" s="322" customFormat="1" ht="23.25" customHeight="1">
      <c r="A238" s="73" t="s">
        <v>525</v>
      </c>
      <c r="B238" s="74" t="s">
        <v>15</v>
      </c>
      <c r="C238" s="74" t="s">
        <v>51</v>
      </c>
      <c r="D238" s="70" t="s">
        <v>451</v>
      </c>
      <c r="E238" s="70" t="s">
        <v>115</v>
      </c>
      <c r="F238" s="382">
        <f t="shared" si="32"/>
        <v>60.5</v>
      </c>
      <c r="G238" s="382">
        <f t="shared" si="32"/>
        <v>0</v>
      </c>
      <c r="H238" s="72">
        <f t="shared" si="32"/>
        <v>55.5</v>
      </c>
      <c r="I238" s="359">
        <f t="shared" si="32"/>
        <v>26.555</v>
      </c>
      <c r="J238" s="401">
        <f t="shared" si="27"/>
        <v>0.47846846846846847</v>
      </c>
      <c r="K238" s="353"/>
      <c r="L238" s="353"/>
      <c r="M238" s="353"/>
    </row>
    <row r="239" spans="1:13" s="322" customFormat="1" ht="22.5">
      <c r="A239" s="166" t="s">
        <v>526</v>
      </c>
      <c r="B239" s="74" t="s">
        <v>15</v>
      </c>
      <c r="C239" s="74" t="s">
        <v>51</v>
      </c>
      <c r="D239" s="70" t="s">
        <v>451</v>
      </c>
      <c r="E239" s="70" t="s">
        <v>117</v>
      </c>
      <c r="F239" s="382">
        <f>'Пр3 ведом'!G573</f>
        <v>60.5</v>
      </c>
      <c r="G239" s="382">
        <f>'Пр3 ведом'!H573</f>
        <v>0</v>
      </c>
      <c r="H239" s="72">
        <f>'Пр3 ведом'!I573</f>
        <v>55.5</v>
      </c>
      <c r="I239" s="359">
        <f>'Пр3 ведом'!J573</f>
        <v>26.555</v>
      </c>
      <c r="J239" s="401">
        <f t="shared" si="27"/>
        <v>0.47846846846846847</v>
      </c>
      <c r="K239" s="353"/>
      <c r="L239" s="353"/>
      <c r="M239" s="353"/>
    </row>
    <row r="240" spans="1:13" s="322" customFormat="1" ht="12.75">
      <c r="A240" s="166" t="s">
        <v>118</v>
      </c>
      <c r="B240" s="74" t="s">
        <v>15</v>
      </c>
      <c r="C240" s="74" t="s">
        <v>51</v>
      </c>
      <c r="D240" s="70" t="s">
        <v>452</v>
      </c>
      <c r="E240" s="70">
        <v>800</v>
      </c>
      <c r="F240" s="382">
        <f aca="true" t="shared" si="33" ref="F240:I242">F241</f>
        <v>0</v>
      </c>
      <c r="G240" s="382">
        <f t="shared" si="33"/>
        <v>0</v>
      </c>
      <c r="H240" s="210">
        <f t="shared" si="33"/>
        <v>5</v>
      </c>
      <c r="I240" s="382">
        <f t="shared" si="33"/>
        <v>2.3</v>
      </c>
      <c r="J240" s="401">
        <f t="shared" si="27"/>
        <v>0.45999999999999996</v>
      </c>
      <c r="K240" s="353"/>
      <c r="L240" s="353"/>
      <c r="M240" s="353"/>
    </row>
    <row r="241" spans="1:13" s="322" customFormat="1" ht="12.75">
      <c r="A241" s="166" t="s">
        <v>531</v>
      </c>
      <c r="B241" s="74" t="s">
        <v>15</v>
      </c>
      <c r="C241" s="74" t="s">
        <v>51</v>
      </c>
      <c r="D241" s="70" t="s">
        <v>452</v>
      </c>
      <c r="E241" s="70">
        <v>850</v>
      </c>
      <c r="F241" s="382">
        <f t="shared" si="33"/>
        <v>0</v>
      </c>
      <c r="G241" s="382">
        <f t="shared" si="33"/>
        <v>0</v>
      </c>
      <c r="H241" s="210">
        <f t="shared" si="33"/>
        <v>5</v>
      </c>
      <c r="I241" s="382">
        <f t="shared" si="33"/>
        <v>2.3</v>
      </c>
      <c r="J241" s="401">
        <f t="shared" si="27"/>
        <v>0.45999999999999996</v>
      </c>
      <c r="K241" s="353"/>
      <c r="L241" s="353"/>
      <c r="M241" s="353"/>
    </row>
    <row r="242" spans="1:13" s="322" customFormat="1" ht="12.75">
      <c r="A242" s="166" t="s">
        <v>532</v>
      </c>
      <c r="B242" s="74" t="s">
        <v>15</v>
      </c>
      <c r="C242" s="74" t="s">
        <v>51</v>
      </c>
      <c r="D242" s="70" t="s">
        <v>452</v>
      </c>
      <c r="E242" s="70">
        <v>852</v>
      </c>
      <c r="F242" s="382">
        <f t="shared" si="33"/>
        <v>0</v>
      </c>
      <c r="G242" s="382">
        <f t="shared" si="33"/>
        <v>0</v>
      </c>
      <c r="H242" s="210">
        <f>'Пр3 ведом'!I576</f>
        <v>5</v>
      </c>
      <c r="I242" s="210">
        <f>'Пр3 ведом'!J576</f>
        <v>2.3</v>
      </c>
      <c r="J242" s="401">
        <f t="shared" si="27"/>
        <v>0.45999999999999996</v>
      </c>
      <c r="K242" s="353"/>
      <c r="L242" s="353"/>
      <c r="M242" s="353"/>
    </row>
    <row r="243" spans="1:13" s="322" customFormat="1" ht="12.75" hidden="1">
      <c r="A243" s="166"/>
      <c r="B243" s="74"/>
      <c r="C243" s="74"/>
      <c r="D243" s="70"/>
      <c r="E243" s="70"/>
      <c r="F243" s="382"/>
      <c r="G243" s="382"/>
      <c r="H243" s="210"/>
      <c r="I243" s="382"/>
      <c r="J243" s="401"/>
      <c r="K243" s="353"/>
      <c r="L243" s="353"/>
      <c r="M243" s="353"/>
    </row>
    <row r="244" spans="1:13" s="322" customFormat="1" ht="31.5">
      <c r="A244" s="194" t="s">
        <v>663</v>
      </c>
      <c r="B244" s="93" t="s">
        <v>15</v>
      </c>
      <c r="C244" s="93" t="s">
        <v>51</v>
      </c>
      <c r="D244" s="92" t="s">
        <v>473</v>
      </c>
      <c r="E244" s="92" t="s">
        <v>10</v>
      </c>
      <c r="F244" s="359">
        <f aca="true" t="shared" si="34" ref="F244:I247">F245</f>
        <v>200</v>
      </c>
      <c r="G244" s="359">
        <f t="shared" si="34"/>
        <v>0</v>
      </c>
      <c r="H244" s="72">
        <f t="shared" si="34"/>
        <v>200</v>
      </c>
      <c r="I244" s="359">
        <f t="shared" si="34"/>
        <v>194.58</v>
      </c>
      <c r="J244" s="401">
        <f t="shared" si="27"/>
        <v>0.9729000000000001</v>
      </c>
      <c r="K244" s="353"/>
      <c r="L244" s="353"/>
      <c r="M244" s="353"/>
    </row>
    <row r="245" spans="1:13" s="333" customFormat="1" ht="25.5" customHeight="1">
      <c r="A245" s="73" t="s">
        <v>504</v>
      </c>
      <c r="B245" s="74" t="s">
        <v>15</v>
      </c>
      <c r="C245" s="74" t="s">
        <v>51</v>
      </c>
      <c r="D245" s="70" t="s">
        <v>503</v>
      </c>
      <c r="E245" s="70"/>
      <c r="F245" s="359">
        <f t="shared" si="34"/>
        <v>200</v>
      </c>
      <c r="G245" s="359">
        <f t="shared" si="34"/>
        <v>0</v>
      </c>
      <c r="H245" s="72">
        <f t="shared" si="34"/>
        <v>200</v>
      </c>
      <c r="I245" s="359">
        <f t="shared" si="34"/>
        <v>194.58</v>
      </c>
      <c r="J245" s="401">
        <f t="shared" si="27"/>
        <v>0.9729000000000001</v>
      </c>
      <c r="K245" s="366"/>
      <c r="L245" s="366"/>
      <c r="M245" s="366"/>
    </row>
    <row r="246" spans="1:13" s="333" customFormat="1" ht="22.5" customHeight="1">
      <c r="A246" s="73" t="s">
        <v>386</v>
      </c>
      <c r="B246" s="74" t="s">
        <v>15</v>
      </c>
      <c r="C246" s="74" t="s">
        <v>51</v>
      </c>
      <c r="D246" s="70" t="s">
        <v>503</v>
      </c>
      <c r="E246" s="70" t="s">
        <v>113</v>
      </c>
      <c r="F246" s="359">
        <f t="shared" si="34"/>
        <v>200</v>
      </c>
      <c r="G246" s="359">
        <f t="shared" si="34"/>
        <v>0</v>
      </c>
      <c r="H246" s="72">
        <f t="shared" si="34"/>
        <v>200</v>
      </c>
      <c r="I246" s="359">
        <f t="shared" si="34"/>
        <v>194.58</v>
      </c>
      <c r="J246" s="401">
        <f t="shared" si="27"/>
        <v>0.9729000000000001</v>
      </c>
      <c r="K246" s="366"/>
      <c r="L246" s="366"/>
      <c r="M246" s="366"/>
    </row>
    <row r="247" spans="1:13" s="333" customFormat="1" ht="22.5" customHeight="1">
      <c r="A247" s="73" t="s">
        <v>525</v>
      </c>
      <c r="B247" s="74" t="s">
        <v>15</v>
      </c>
      <c r="C247" s="74" t="s">
        <v>51</v>
      </c>
      <c r="D247" s="70" t="s">
        <v>503</v>
      </c>
      <c r="E247" s="70" t="s">
        <v>115</v>
      </c>
      <c r="F247" s="359">
        <f t="shared" si="34"/>
        <v>200</v>
      </c>
      <c r="G247" s="359">
        <f t="shared" si="34"/>
        <v>0</v>
      </c>
      <c r="H247" s="72">
        <f t="shared" si="34"/>
        <v>200</v>
      </c>
      <c r="I247" s="359">
        <f t="shared" si="34"/>
        <v>194.58</v>
      </c>
      <c r="J247" s="401">
        <f t="shared" si="27"/>
        <v>0.9729000000000001</v>
      </c>
      <c r="K247" s="366"/>
      <c r="L247" s="366"/>
      <c r="M247" s="366"/>
    </row>
    <row r="248" spans="1:13" s="333" customFormat="1" ht="22.5" customHeight="1">
      <c r="A248" s="166" t="s">
        <v>526</v>
      </c>
      <c r="B248" s="74" t="s">
        <v>15</v>
      </c>
      <c r="C248" s="74" t="s">
        <v>51</v>
      </c>
      <c r="D248" s="70" t="s">
        <v>503</v>
      </c>
      <c r="E248" s="70" t="s">
        <v>117</v>
      </c>
      <c r="F248" s="359">
        <f>'Пр3 ведом'!G591</f>
        <v>200</v>
      </c>
      <c r="G248" s="359">
        <f>'Пр3 ведом'!H591</f>
        <v>0</v>
      </c>
      <c r="H248" s="72">
        <f>'Пр3 ведом'!I591</f>
        <v>200</v>
      </c>
      <c r="I248" s="359">
        <f>'Пр3 ведом'!J591</f>
        <v>194.58</v>
      </c>
      <c r="J248" s="401">
        <f t="shared" si="27"/>
        <v>0.9729000000000001</v>
      </c>
      <c r="K248" s="366"/>
      <c r="L248" s="366"/>
      <c r="M248" s="366"/>
    </row>
    <row r="249" spans="1:13" s="322" customFormat="1" ht="29.25" customHeight="1">
      <c r="A249" s="194" t="s">
        <v>662</v>
      </c>
      <c r="B249" s="92" t="s">
        <v>15</v>
      </c>
      <c r="C249" s="93" t="s">
        <v>51</v>
      </c>
      <c r="D249" s="92" t="s">
        <v>499</v>
      </c>
      <c r="E249" s="92"/>
      <c r="F249" s="382">
        <f>F250+F254</f>
        <v>280.1</v>
      </c>
      <c r="G249" s="382">
        <f>G250+G254</f>
        <v>0</v>
      </c>
      <c r="H249" s="72">
        <f>H250+H254</f>
        <v>280.1</v>
      </c>
      <c r="I249" s="382">
        <f>I250+I254</f>
        <v>0</v>
      </c>
      <c r="J249" s="401">
        <f t="shared" si="27"/>
        <v>0</v>
      </c>
      <c r="K249" s="353"/>
      <c r="L249" s="353"/>
      <c r="M249" s="353"/>
    </row>
    <row r="250" spans="1:13" s="322" customFormat="1" ht="24.75" customHeight="1">
      <c r="A250" s="198" t="s">
        <v>163</v>
      </c>
      <c r="B250" s="70" t="s">
        <v>15</v>
      </c>
      <c r="C250" s="74" t="s">
        <v>51</v>
      </c>
      <c r="D250" s="70" t="s">
        <v>495</v>
      </c>
      <c r="E250" s="212"/>
      <c r="F250" s="382">
        <f aca="true" t="shared" si="35" ref="F250:I252">F251</f>
        <v>230.1</v>
      </c>
      <c r="G250" s="382">
        <f t="shared" si="35"/>
        <v>0</v>
      </c>
      <c r="H250" s="72">
        <f t="shared" si="35"/>
        <v>230.1</v>
      </c>
      <c r="I250" s="382">
        <f t="shared" si="35"/>
        <v>0</v>
      </c>
      <c r="J250" s="401">
        <f t="shared" si="27"/>
        <v>0</v>
      </c>
      <c r="K250" s="353"/>
      <c r="L250" s="353"/>
      <c r="M250" s="353"/>
    </row>
    <row r="251" spans="1:13" s="322" customFormat="1" ht="23.25" customHeight="1">
      <c r="A251" s="73" t="s">
        <v>386</v>
      </c>
      <c r="B251" s="70" t="s">
        <v>15</v>
      </c>
      <c r="C251" s="74" t="s">
        <v>51</v>
      </c>
      <c r="D251" s="70" t="s">
        <v>495</v>
      </c>
      <c r="E251" s="334" t="s">
        <v>113</v>
      </c>
      <c r="F251" s="382">
        <f t="shared" si="35"/>
        <v>230.1</v>
      </c>
      <c r="G251" s="382">
        <f t="shared" si="35"/>
        <v>0</v>
      </c>
      <c r="H251" s="72">
        <f t="shared" si="35"/>
        <v>230.1</v>
      </c>
      <c r="I251" s="382">
        <f t="shared" si="35"/>
        <v>0</v>
      </c>
      <c r="J251" s="401">
        <f t="shared" si="27"/>
        <v>0</v>
      </c>
      <c r="K251" s="353"/>
      <c r="L251" s="353"/>
      <c r="M251" s="353"/>
    </row>
    <row r="252" spans="1:13" s="322" customFormat="1" ht="22.5" customHeight="1">
      <c r="A252" s="73" t="s">
        <v>525</v>
      </c>
      <c r="B252" s="70" t="s">
        <v>15</v>
      </c>
      <c r="C252" s="74" t="s">
        <v>51</v>
      </c>
      <c r="D252" s="70" t="s">
        <v>495</v>
      </c>
      <c r="E252" s="334" t="s">
        <v>115</v>
      </c>
      <c r="F252" s="382">
        <f t="shared" si="35"/>
        <v>230.1</v>
      </c>
      <c r="G252" s="382">
        <f t="shared" si="35"/>
        <v>0</v>
      </c>
      <c r="H252" s="72">
        <f t="shared" si="35"/>
        <v>230.1</v>
      </c>
      <c r="I252" s="382">
        <f t="shared" si="35"/>
        <v>0</v>
      </c>
      <c r="J252" s="401">
        <f t="shared" si="27"/>
        <v>0</v>
      </c>
      <c r="K252" s="353"/>
      <c r="L252" s="353"/>
      <c r="M252" s="353"/>
    </row>
    <row r="253" spans="1:13" s="322" customFormat="1" ht="22.5">
      <c r="A253" s="166" t="s">
        <v>526</v>
      </c>
      <c r="B253" s="70" t="s">
        <v>15</v>
      </c>
      <c r="C253" s="74" t="s">
        <v>51</v>
      </c>
      <c r="D253" s="70" t="s">
        <v>495</v>
      </c>
      <c r="E253" s="334" t="s">
        <v>117</v>
      </c>
      <c r="F253" s="359">
        <f>'Пр3 ведом'!G582</f>
        <v>230.1</v>
      </c>
      <c r="G253" s="359">
        <f>'Пр3 ведом'!H582</f>
        <v>0</v>
      </c>
      <c r="H253" s="72">
        <f>'Пр3 ведом'!I582</f>
        <v>230.1</v>
      </c>
      <c r="I253" s="359">
        <f>'Пр3 ведом'!J582</f>
        <v>0</v>
      </c>
      <c r="J253" s="401">
        <f t="shared" si="27"/>
        <v>0</v>
      </c>
      <c r="K253" s="353"/>
      <c r="L253" s="353"/>
      <c r="M253" s="353"/>
    </row>
    <row r="254" spans="1:13" s="322" customFormat="1" ht="12.75">
      <c r="A254" s="211" t="s">
        <v>496</v>
      </c>
      <c r="B254" s="74" t="s">
        <v>15</v>
      </c>
      <c r="C254" s="74" t="s">
        <v>51</v>
      </c>
      <c r="D254" s="70" t="s">
        <v>497</v>
      </c>
      <c r="E254" s="70" t="s">
        <v>10</v>
      </c>
      <c r="F254" s="359">
        <f aca="true" t="shared" si="36" ref="F254:I256">F255</f>
        <v>50</v>
      </c>
      <c r="G254" s="359">
        <f t="shared" si="36"/>
        <v>0</v>
      </c>
      <c r="H254" s="72">
        <f t="shared" si="36"/>
        <v>50</v>
      </c>
      <c r="I254" s="359">
        <f t="shared" si="36"/>
        <v>0</v>
      </c>
      <c r="J254" s="401">
        <f t="shared" si="27"/>
        <v>0</v>
      </c>
      <c r="K254" s="353"/>
      <c r="L254" s="353"/>
      <c r="M254" s="353"/>
    </row>
    <row r="255" spans="1:13" s="322" customFormat="1" ht="24" customHeight="1">
      <c r="A255" s="73" t="s">
        <v>386</v>
      </c>
      <c r="B255" s="74" t="s">
        <v>15</v>
      </c>
      <c r="C255" s="74" t="s">
        <v>51</v>
      </c>
      <c r="D255" s="70" t="s">
        <v>497</v>
      </c>
      <c r="E255" s="70" t="s">
        <v>113</v>
      </c>
      <c r="F255" s="359">
        <f t="shared" si="36"/>
        <v>50</v>
      </c>
      <c r="G255" s="359">
        <f t="shared" si="36"/>
        <v>0</v>
      </c>
      <c r="H255" s="72">
        <f t="shared" si="36"/>
        <v>50</v>
      </c>
      <c r="I255" s="359">
        <f t="shared" si="36"/>
        <v>0</v>
      </c>
      <c r="J255" s="401">
        <f t="shared" si="27"/>
        <v>0</v>
      </c>
      <c r="K255" s="353"/>
      <c r="L255" s="353"/>
      <c r="M255" s="353"/>
    </row>
    <row r="256" spans="1:13" s="322" customFormat="1" ht="24" customHeight="1">
      <c r="A256" s="73" t="s">
        <v>525</v>
      </c>
      <c r="B256" s="74" t="s">
        <v>15</v>
      </c>
      <c r="C256" s="74" t="s">
        <v>51</v>
      </c>
      <c r="D256" s="70" t="s">
        <v>497</v>
      </c>
      <c r="E256" s="70" t="s">
        <v>115</v>
      </c>
      <c r="F256" s="359">
        <f t="shared" si="36"/>
        <v>50</v>
      </c>
      <c r="G256" s="359">
        <f t="shared" si="36"/>
        <v>0</v>
      </c>
      <c r="H256" s="72">
        <f t="shared" si="36"/>
        <v>50</v>
      </c>
      <c r="I256" s="359">
        <f t="shared" si="36"/>
        <v>0</v>
      </c>
      <c r="J256" s="401">
        <f t="shared" si="27"/>
        <v>0</v>
      </c>
      <c r="K256" s="353"/>
      <c r="L256" s="353"/>
      <c r="M256" s="353"/>
    </row>
    <row r="257" spans="1:13" s="322" customFormat="1" ht="24" customHeight="1">
      <c r="A257" s="166" t="s">
        <v>526</v>
      </c>
      <c r="B257" s="74" t="s">
        <v>15</v>
      </c>
      <c r="C257" s="74" t="s">
        <v>51</v>
      </c>
      <c r="D257" s="70" t="s">
        <v>497</v>
      </c>
      <c r="E257" s="70" t="s">
        <v>117</v>
      </c>
      <c r="F257" s="359">
        <f>'Пр3 ведом'!G586</f>
        <v>50</v>
      </c>
      <c r="G257" s="359">
        <f>'Пр3 ведом'!H586</f>
        <v>0</v>
      </c>
      <c r="H257" s="72">
        <f>'Пр3 ведом'!I586</f>
        <v>50</v>
      </c>
      <c r="I257" s="359">
        <f>'Пр3 ведом'!J586</f>
        <v>0</v>
      </c>
      <c r="J257" s="401">
        <f t="shared" si="27"/>
        <v>0</v>
      </c>
      <c r="K257" s="353"/>
      <c r="L257" s="353"/>
      <c r="M257" s="353"/>
    </row>
    <row r="258" spans="1:13" s="322" customFormat="1" ht="12.75">
      <c r="A258" s="215" t="s">
        <v>174</v>
      </c>
      <c r="B258" s="93" t="s">
        <v>79</v>
      </c>
      <c r="C258" s="74"/>
      <c r="D258" s="70"/>
      <c r="E258" s="70"/>
      <c r="F258" s="358">
        <f aca="true" t="shared" si="37" ref="F258:I259">F259</f>
        <v>600</v>
      </c>
      <c r="G258" s="358">
        <f t="shared" si="37"/>
        <v>0</v>
      </c>
      <c r="H258" s="195">
        <f t="shared" si="37"/>
        <v>382.126</v>
      </c>
      <c r="I258" s="358">
        <f t="shared" si="37"/>
        <v>177.21</v>
      </c>
      <c r="J258" s="401">
        <f t="shared" si="27"/>
        <v>0.4637475597054375</v>
      </c>
      <c r="K258" s="353"/>
      <c r="L258" s="353"/>
      <c r="M258" s="353"/>
    </row>
    <row r="259" spans="1:13" s="322" customFormat="1" ht="11.25" customHeight="1">
      <c r="A259" s="215" t="s">
        <v>175</v>
      </c>
      <c r="B259" s="93" t="s">
        <v>79</v>
      </c>
      <c r="C259" s="93" t="s">
        <v>14</v>
      </c>
      <c r="D259" s="92"/>
      <c r="E259" s="70"/>
      <c r="F259" s="358">
        <f t="shared" si="37"/>
        <v>600</v>
      </c>
      <c r="G259" s="358">
        <f t="shared" si="37"/>
        <v>0</v>
      </c>
      <c r="H259" s="195">
        <f t="shared" si="37"/>
        <v>382.126</v>
      </c>
      <c r="I259" s="358">
        <f t="shared" si="37"/>
        <v>177.21</v>
      </c>
      <c r="J259" s="401">
        <f t="shared" si="27"/>
        <v>0.4637475597054375</v>
      </c>
      <c r="K259" s="353"/>
      <c r="L259" s="353"/>
      <c r="M259" s="353"/>
    </row>
    <row r="260" spans="1:13" s="322" customFormat="1" ht="32.25">
      <c r="A260" s="216" t="s">
        <v>664</v>
      </c>
      <c r="B260" s="93" t="s">
        <v>79</v>
      </c>
      <c r="C260" s="93" t="s">
        <v>14</v>
      </c>
      <c r="D260" s="92" t="s">
        <v>513</v>
      </c>
      <c r="E260" s="92"/>
      <c r="F260" s="359">
        <f>F261+F265+F269+F273</f>
        <v>600</v>
      </c>
      <c r="G260" s="359">
        <f>G261+G265+G269+G273</f>
        <v>0</v>
      </c>
      <c r="H260" s="72">
        <f>H261+H265+H269+H273</f>
        <v>382.126</v>
      </c>
      <c r="I260" s="359">
        <f>I261+I265+I269+I273</f>
        <v>177.21</v>
      </c>
      <c r="J260" s="401">
        <f t="shared" si="27"/>
        <v>0.4637475597054375</v>
      </c>
      <c r="K260" s="353"/>
      <c r="L260" s="353"/>
      <c r="M260" s="353"/>
    </row>
    <row r="261" spans="1:13" s="322" customFormat="1" ht="22.5">
      <c r="A261" s="198" t="s">
        <v>610</v>
      </c>
      <c r="B261" s="74" t="s">
        <v>79</v>
      </c>
      <c r="C261" s="74" t="s">
        <v>14</v>
      </c>
      <c r="D261" s="70" t="s">
        <v>515</v>
      </c>
      <c r="E261" s="70"/>
      <c r="F261" s="359">
        <f aca="true" t="shared" si="38" ref="F261:I263">F262</f>
        <v>300</v>
      </c>
      <c r="G261" s="359">
        <f t="shared" si="38"/>
        <v>0</v>
      </c>
      <c r="H261" s="72">
        <f t="shared" si="38"/>
        <v>300</v>
      </c>
      <c r="I261" s="359">
        <f t="shared" si="38"/>
        <v>177.21</v>
      </c>
      <c r="J261" s="401">
        <f t="shared" si="27"/>
        <v>0.5907</v>
      </c>
      <c r="K261" s="353"/>
      <c r="L261" s="353"/>
      <c r="M261" s="353"/>
    </row>
    <row r="262" spans="1:13" s="322" customFormat="1" ht="22.5">
      <c r="A262" s="73" t="s">
        <v>386</v>
      </c>
      <c r="B262" s="74" t="s">
        <v>79</v>
      </c>
      <c r="C262" s="74" t="s">
        <v>14</v>
      </c>
      <c r="D262" s="70" t="s">
        <v>515</v>
      </c>
      <c r="E262" s="70" t="s">
        <v>113</v>
      </c>
      <c r="F262" s="359">
        <f t="shared" si="38"/>
        <v>300</v>
      </c>
      <c r="G262" s="359">
        <f t="shared" si="38"/>
        <v>0</v>
      </c>
      <c r="H262" s="72">
        <f t="shared" si="38"/>
        <v>300</v>
      </c>
      <c r="I262" s="359">
        <f t="shared" si="38"/>
        <v>177.21</v>
      </c>
      <c r="J262" s="401">
        <f t="shared" si="27"/>
        <v>0.5907</v>
      </c>
      <c r="K262" s="353"/>
      <c r="L262" s="353"/>
      <c r="M262" s="353"/>
    </row>
    <row r="263" spans="1:13" s="322" customFormat="1" ht="22.5">
      <c r="A263" s="73" t="s">
        <v>525</v>
      </c>
      <c r="B263" s="74" t="s">
        <v>79</v>
      </c>
      <c r="C263" s="74" t="s">
        <v>14</v>
      </c>
      <c r="D263" s="70" t="s">
        <v>515</v>
      </c>
      <c r="E263" s="70" t="s">
        <v>115</v>
      </c>
      <c r="F263" s="359">
        <f t="shared" si="38"/>
        <v>300</v>
      </c>
      <c r="G263" s="359">
        <f t="shared" si="38"/>
        <v>0</v>
      </c>
      <c r="H263" s="72">
        <f t="shared" si="38"/>
        <v>300</v>
      </c>
      <c r="I263" s="359">
        <f t="shared" si="38"/>
        <v>177.21</v>
      </c>
      <c r="J263" s="401">
        <f t="shared" si="27"/>
        <v>0.5907</v>
      </c>
      <c r="K263" s="353"/>
      <c r="L263" s="353"/>
      <c r="M263" s="353"/>
    </row>
    <row r="264" spans="1:13" s="322" customFormat="1" ht="22.5">
      <c r="A264" s="166" t="s">
        <v>526</v>
      </c>
      <c r="B264" s="74" t="s">
        <v>79</v>
      </c>
      <c r="C264" s="74" t="s">
        <v>14</v>
      </c>
      <c r="D264" s="70" t="s">
        <v>515</v>
      </c>
      <c r="E264" s="70" t="s">
        <v>117</v>
      </c>
      <c r="F264" s="359">
        <f>'Пр3 ведом'!G598</f>
        <v>300</v>
      </c>
      <c r="G264" s="359">
        <f>'Пр3 ведом'!H598</f>
        <v>0</v>
      </c>
      <c r="H264" s="72">
        <f>'Пр3 ведом'!I598</f>
        <v>300</v>
      </c>
      <c r="I264" s="72">
        <f>'Пр3 ведом'!J598</f>
        <v>177.21</v>
      </c>
      <c r="J264" s="401">
        <f t="shared" si="27"/>
        <v>0.5907</v>
      </c>
      <c r="K264" s="353"/>
      <c r="L264" s="353"/>
      <c r="M264" s="353"/>
    </row>
    <row r="265" spans="1:13" s="322" customFormat="1" ht="22.5">
      <c r="A265" s="201" t="s">
        <v>611</v>
      </c>
      <c r="B265" s="74" t="s">
        <v>79</v>
      </c>
      <c r="C265" s="74" t="s">
        <v>14</v>
      </c>
      <c r="D265" s="70" t="s">
        <v>517</v>
      </c>
      <c r="E265" s="70"/>
      <c r="F265" s="359">
        <f aca="true" t="shared" si="39" ref="F265:I267">F266</f>
        <v>50</v>
      </c>
      <c r="G265" s="359">
        <f t="shared" si="39"/>
        <v>0</v>
      </c>
      <c r="H265" s="72">
        <f t="shared" si="39"/>
        <v>50</v>
      </c>
      <c r="I265" s="359">
        <f t="shared" si="39"/>
        <v>0</v>
      </c>
      <c r="J265" s="401">
        <f t="shared" si="27"/>
        <v>0</v>
      </c>
      <c r="K265" s="353"/>
      <c r="L265" s="353"/>
      <c r="M265" s="353"/>
    </row>
    <row r="266" spans="1:13" s="322" customFormat="1" ht="22.5">
      <c r="A266" s="73" t="s">
        <v>386</v>
      </c>
      <c r="B266" s="74" t="s">
        <v>79</v>
      </c>
      <c r="C266" s="74" t="s">
        <v>14</v>
      </c>
      <c r="D266" s="70" t="s">
        <v>517</v>
      </c>
      <c r="E266" s="70" t="s">
        <v>113</v>
      </c>
      <c r="F266" s="359">
        <f t="shared" si="39"/>
        <v>50</v>
      </c>
      <c r="G266" s="359">
        <f t="shared" si="39"/>
        <v>0</v>
      </c>
      <c r="H266" s="72">
        <f t="shared" si="39"/>
        <v>50</v>
      </c>
      <c r="I266" s="359">
        <f t="shared" si="39"/>
        <v>0</v>
      </c>
      <c r="J266" s="401">
        <f t="shared" si="27"/>
        <v>0</v>
      </c>
      <c r="K266" s="353"/>
      <c r="L266" s="353"/>
      <c r="M266" s="353"/>
    </row>
    <row r="267" spans="1:13" s="322" customFormat="1" ht="22.5">
      <c r="A267" s="73" t="s">
        <v>525</v>
      </c>
      <c r="B267" s="74" t="s">
        <v>79</v>
      </c>
      <c r="C267" s="74" t="s">
        <v>14</v>
      </c>
      <c r="D267" s="70" t="s">
        <v>517</v>
      </c>
      <c r="E267" s="70" t="s">
        <v>115</v>
      </c>
      <c r="F267" s="359">
        <f t="shared" si="39"/>
        <v>50</v>
      </c>
      <c r="G267" s="359">
        <f t="shared" si="39"/>
        <v>0</v>
      </c>
      <c r="H267" s="72">
        <f t="shared" si="39"/>
        <v>50</v>
      </c>
      <c r="I267" s="359">
        <f t="shared" si="39"/>
        <v>0</v>
      </c>
      <c r="J267" s="401">
        <f t="shared" si="27"/>
        <v>0</v>
      </c>
      <c r="K267" s="353"/>
      <c r="L267" s="353"/>
      <c r="M267" s="353"/>
    </row>
    <row r="268" spans="1:13" s="322" customFormat="1" ht="22.5">
      <c r="A268" s="166" t="s">
        <v>526</v>
      </c>
      <c r="B268" s="74" t="s">
        <v>79</v>
      </c>
      <c r="C268" s="74" t="s">
        <v>14</v>
      </c>
      <c r="D268" s="70" t="s">
        <v>517</v>
      </c>
      <c r="E268" s="70" t="s">
        <v>117</v>
      </c>
      <c r="F268" s="359">
        <f>'Пр3 ведом'!G602</f>
        <v>50</v>
      </c>
      <c r="G268" s="359">
        <f>'Пр3 ведом'!H602</f>
        <v>0</v>
      </c>
      <c r="H268" s="72">
        <f>'Пр3 ведом'!I602</f>
        <v>50</v>
      </c>
      <c r="I268" s="359">
        <f>'Пр3 ведом'!J602</f>
        <v>0</v>
      </c>
      <c r="J268" s="401">
        <f t="shared" si="27"/>
        <v>0</v>
      </c>
      <c r="K268" s="353"/>
      <c r="L268" s="353"/>
      <c r="M268" s="353"/>
    </row>
    <row r="269" spans="1:13" s="322" customFormat="1" ht="22.5">
      <c r="A269" s="201" t="s">
        <v>612</v>
      </c>
      <c r="B269" s="74" t="s">
        <v>79</v>
      </c>
      <c r="C269" s="74" t="s">
        <v>14</v>
      </c>
      <c r="D269" s="70" t="s">
        <v>519</v>
      </c>
      <c r="E269" s="70"/>
      <c r="F269" s="359">
        <f aca="true" t="shared" si="40" ref="F269:I271">F270</f>
        <v>200</v>
      </c>
      <c r="G269" s="359">
        <f t="shared" si="40"/>
        <v>0</v>
      </c>
      <c r="H269" s="72">
        <f t="shared" si="40"/>
        <v>0</v>
      </c>
      <c r="I269" s="359">
        <f t="shared" si="40"/>
        <v>0</v>
      </c>
      <c r="J269" s="401" t="e">
        <f t="shared" si="27"/>
        <v>#DIV/0!</v>
      </c>
      <c r="K269" s="353"/>
      <c r="L269" s="353"/>
      <c r="M269" s="353"/>
    </row>
    <row r="270" spans="1:13" s="322" customFormat="1" ht="22.5">
      <c r="A270" s="73" t="s">
        <v>386</v>
      </c>
      <c r="B270" s="74" t="s">
        <v>79</v>
      </c>
      <c r="C270" s="74" t="s">
        <v>14</v>
      </c>
      <c r="D270" s="70" t="s">
        <v>519</v>
      </c>
      <c r="E270" s="70" t="s">
        <v>113</v>
      </c>
      <c r="F270" s="359">
        <f t="shared" si="40"/>
        <v>200</v>
      </c>
      <c r="G270" s="359">
        <f t="shared" si="40"/>
        <v>0</v>
      </c>
      <c r="H270" s="72">
        <f t="shared" si="40"/>
        <v>0</v>
      </c>
      <c r="I270" s="359">
        <f t="shared" si="40"/>
        <v>0</v>
      </c>
      <c r="J270" s="401" t="e">
        <f t="shared" si="27"/>
        <v>#DIV/0!</v>
      </c>
      <c r="K270" s="353"/>
      <c r="L270" s="353"/>
      <c r="M270" s="353"/>
    </row>
    <row r="271" spans="1:13" s="322" customFormat="1" ht="22.5">
      <c r="A271" s="73" t="s">
        <v>525</v>
      </c>
      <c r="B271" s="74" t="s">
        <v>79</v>
      </c>
      <c r="C271" s="74" t="s">
        <v>14</v>
      </c>
      <c r="D271" s="70" t="s">
        <v>519</v>
      </c>
      <c r="E271" s="70" t="s">
        <v>115</v>
      </c>
      <c r="F271" s="359">
        <f t="shared" si="40"/>
        <v>200</v>
      </c>
      <c r="G271" s="359">
        <f t="shared" si="40"/>
        <v>0</v>
      </c>
      <c r="H271" s="72">
        <f t="shared" si="40"/>
        <v>0</v>
      </c>
      <c r="I271" s="359">
        <f t="shared" si="40"/>
        <v>0</v>
      </c>
      <c r="J271" s="401" t="e">
        <f t="shared" si="27"/>
        <v>#DIV/0!</v>
      </c>
      <c r="K271" s="353"/>
      <c r="L271" s="353"/>
      <c r="M271" s="353"/>
    </row>
    <row r="272" spans="1:13" s="322" customFormat="1" ht="22.5">
      <c r="A272" s="166" t="s">
        <v>526</v>
      </c>
      <c r="B272" s="74" t="s">
        <v>79</v>
      </c>
      <c r="C272" s="74" t="s">
        <v>14</v>
      </c>
      <c r="D272" s="70" t="s">
        <v>519</v>
      </c>
      <c r="E272" s="70" t="s">
        <v>117</v>
      </c>
      <c r="F272" s="359">
        <f>'Пр3 ведом'!G606</f>
        <v>200</v>
      </c>
      <c r="G272" s="359">
        <f>'Пр3 ведом'!H606</f>
        <v>0</v>
      </c>
      <c r="H272" s="72">
        <f>'Пр3 ведом'!I606</f>
        <v>0</v>
      </c>
      <c r="I272" s="359">
        <f>'Пр3 ведом'!J606</f>
        <v>0</v>
      </c>
      <c r="J272" s="401" t="e">
        <f t="shared" si="27"/>
        <v>#DIV/0!</v>
      </c>
      <c r="K272" s="353"/>
      <c r="L272" s="353"/>
      <c r="M272" s="353"/>
    </row>
    <row r="273" spans="1:13" s="322" customFormat="1" ht="22.5">
      <c r="A273" s="201" t="s">
        <v>614</v>
      </c>
      <c r="B273" s="74" t="s">
        <v>79</v>
      </c>
      <c r="C273" s="74" t="s">
        <v>14</v>
      </c>
      <c r="D273" s="70" t="s">
        <v>613</v>
      </c>
      <c r="E273" s="70"/>
      <c r="F273" s="359">
        <f aca="true" t="shared" si="41" ref="F273:I275">F274</f>
        <v>50</v>
      </c>
      <c r="G273" s="359">
        <f t="shared" si="41"/>
        <v>0</v>
      </c>
      <c r="H273" s="72">
        <f t="shared" si="41"/>
        <v>32.126</v>
      </c>
      <c r="I273" s="359">
        <f t="shared" si="41"/>
        <v>0</v>
      </c>
      <c r="J273" s="401">
        <f t="shared" si="27"/>
        <v>0</v>
      </c>
      <c r="K273" s="353"/>
      <c r="L273" s="353"/>
      <c r="M273" s="353"/>
    </row>
    <row r="274" spans="1:13" s="322" customFormat="1" ht="22.5">
      <c r="A274" s="73" t="s">
        <v>386</v>
      </c>
      <c r="B274" s="74" t="s">
        <v>79</v>
      </c>
      <c r="C274" s="74" t="s">
        <v>14</v>
      </c>
      <c r="D274" s="70" t="s">
        <v>520</v>
      </c>
      <c r="E274" s="70" t="s">
        <v>113</v>
      </c>
      <c r="F274" s="359">
        <f t="shared" si="41"/>
        <v>50</v>
      </c>
      <c r="G274" s="359">
        <f t="shared" si="41"/>
        <v>0</v>
      </c>
      <c r="H274" s="72">
        <f t="shared" si="41"/>
        <v>32.126</v>
      </c>
      <c r="I274" s="359">
        <f t="shared" si="41"/>
        <v>0</v>
      </c>
      <c r="J274" s="401">
        <f t="shared" si="27"/>
        <v>0</v>
      </c>
      <c r="K274" s="353"/>
      <c r="L274" s="353"/>
      <c r="M274" s="353"/>
    </row>
    <row r="275" spans="1:13" s="322" customFormat="1" ht="22.5">
      <c r="A275" s="73" t="s">
        <v>525</v>
      </c>
      <c r="B275" s="74" t="s">
        <v>79</v>
      </c>
      <c r="C275" s="74" t="s">
        <v>14</v>
      </c>
      <c r="D275" s="70" t="s">
        <v>520</v>
      </c>
      <c r="E275" s="70" t="s">
        <v>115</v>
      </c>
      <c r="F275" s="359">
        <f t="shared" si="41"/>
        <v>50</v>
      </c>
      <c r="G275" s="359">
        <f t="shared" si="41"/>
        <v>0</v>
      </c>
      <c r="H275" s="72">
        <f t="shared" si="41"/>
        <v>32.126</v>
      </c>
      <c r="I275" s="359">
        <f t="shared" si="41"/>
        <v>0</v>
      </c>
      <c r="J275" s="401">
        <f t="shared" si="27"/>
        <v>0</v>
      </c>
      <c r="K275" s="353"/>
      <c r="L275" s="353"/>
      <c r="M275" s="353"/>
    </row>
    <row r="276" spans="1:13" s="322" customFormat="1" ht="22.5">
      <c r="A276" s="166" t="s">
        <v>526</v>
      </c>
      <c r="B276" s="74" t="s">
        <v>79</v>
      </c>
      <c r="C276" s="74" t="s">
        <v>14</v>
      </c>
      <c r="D276" s="70" t="s">
        <v>520</v>
      </c>
      <c r="E276" s="70" t="s">
        <v>117</v>
      </c>
      <c r="F276" s="359">
        <f>'Пр3 ведом'!G610</f>
        <v>50</v>
      </c>
      <c r="G276" s="359">
        <f>'Пр3 ведом'!H610</f>
        <v>0</v>
      </c>
      <c r="H276" s="72">
        <f>'Пр3 ведом'!I610</f>
        <v>32.126</v>
      </c>
      <c r="I276" s="359">
        <f>'Пр3 ведом'!J610</f>
        <v>0</v>
      </c>
      <c r="J276" s="401">
        <f t="shared" si="27"/>
        <v>0</v>
      </c>
      <c r="K276" s="353"/>
      <c r="L276" s="353"/>
      <c r="M276" s="353"/>
    </row>
    <row r="277" spans="1:14" s="322" customFormat="1" ht="12.75">
      <c r="A277" s="194" t="s">
        <v>628</v>
      </c>
      <c r="B277" s="92" t="s">
        <v>78</v>
      </c>
      <c r="C277" s="93" t="s">
        <v>8</v>
      </c>
      <c r="D277" s="92" t="s">
        <v>9</v>
      </c>
      <c r="E277" s="92" t="s">
        <v>10</v>
      </c>
      <c r="F277" s="358" t="e">
        <f>F278+F317+F368+F379+F392</f>
        <v>#REF!</v>
      </c>
      <c r="G277" s="358" t="e">
        <f>G278+G317+G368+G379+G392</f>
        <v>#REF!</v>
      </c>
      <c r="H277" s="195">
        <f>H278+H317+H368+H379+H392</f>
        <v>316830.97099999996</v>
      </c>
      <c r="I277" s="358">
        <f>I278+I317+I368+I379+I392</f>
        <v>228512.15500000003</v>
      </c>
      <c r="J277" s="490">
        <f aca="true" t="shared" si="42" ref="J277:J344">I277/H277*100%</f>
        <v>0.7212431104154905</v>
      </c>
      <c r="K277" s="353">
        <v>316830.9</v>
      </c>
      <c r="L277" s="501">
        <f>H277-K277</f>
        <v>0.07099999993806705</v>
      </c>
      <c r="M277" s="353">
        <v>228512.173</v>
      </c>
      <c r="N277" s="499">
        <f>I277-M277</f>
        <v>-0.01799999998183921</v>
      </c>
    </row>
    <row r="278" spans="1:14" s="322" customFormat="1" ht="12.75">
      <c r="A278" s="194" t="s">
        <v>28</v>
      </c>
      <c r="B278" s="92" t="s">
        <v>78</v>
      </c>
      <c r="C278" s="93" t="s">
        <v>12</v>
      </c>
      <c r="D278" s="92" t="s">
        <v>9</v>
      </c>
      <c r="E278" s="92" t="s">
        <v>10</v>
      </c>
      <c r="F278" s="358">
        <f>F279+F309</f>
        <v>74491.7</v>
      </c>
      <c r="G278" s="358">
        <f>G279+G309</f>
        <v>-3</v>
      </c>
      <c r="H278" s="195">
        <f>H279+H309</f>
        <v>74491.596</v>
      </c>
      <c r="I278" s="358">
        <f>I279+I309</f>
        <v>44437.289000000004</v>
      </c>
      <c r="J278" s="490">
        <f t="shared" si="42"/>
        <v>0.5965409708767685</v>
      </c>
      <c r="K278" s="353">
        <v>74491.678</v>
      </c>
      <c r="L278" s="501">
        <f>H278-K278</f>
        <v>-0.08199999999487773</v>
      </c>
      <c r="M278" s="353">
        <v>44437.29</v>
      </c>
      <c r="N278" s="499">
        <f>I278-M278</f>
        <v>-0.000999999996565748</v>
      </c>
    </row>
    <row r="279" spans="1:13" s="322" customFormat="1" ht="34.5" customHeight="1">
      <c r="A279" s="194" t="s">
        <v>635</v>
      </c>
      <c r="B279" s="70" t="s">
        <v>78</v>
      </c>
      <c r="C279" s="74" t="s">
        <v>12</v>
      </c>
      <c r="D279" s="70" t="s">
        <v>230</v>
      </c>
      <c r="E279" s="70"/>
      <c r="F279" s="359">
        <f>F280</f>
        <v>74208.7</v>
      </c>
      <c r="G279" s="359">
        <f>G280</f>
        <v>-3</v>
      </c>
      <c r="H279" s="72">
        <f>H280</f>
        <v>74208.596</v>
      </c>
      <c r="I279" s="359">
        <f>I280</f>
        <v>44437.289000000004</v>
      </c>
      <c r="J279" s="401">
        <f t="shared" si="42"/>
        <v>0.5988159242360548</v>
      </c>
      <c r="K279" s="353"/>
      <c r="L279" s="353"/>
      <c r="M279" s="353"/>
    </row>
    <row r="280" spans="1:13" s="322" customFormat="1" ht="19.5" customHeight="1">
      <c r="A280" s="201" t="s">
        <v>204</v>
      </c>
      <c r="B280" s="70" t="s">
        <v>78</v>
      </c>
      <c r="C280" s="74" t="s">
        <v>12</v>
      </c>
      <c r="D280" s="319" t="s">
        <v>231</v>
      </c>
      <c r="E280" s="319" t="s">
        <v>10</v>
      </c>
      <c r="F280" s="360">
        <f>F281+F298</f>
        <v>74208.7</v>
      </c>
      <c r="G280" s="360">
        <f>G281+G298</f>
        <v>-3</v>
      </c>
      <c r="H280" s="231">
        <f>H281+H298</f>
        <v>74208.596</v>
      </c>
      <c r="I280" s="360">
        <f>I281+I298</f>
        <v>44437.289000000004</v>
      </c>
      <c r="J280" s="401">
        <f t="shared" si="42"/>
        <v>0.5988159242360548</v>
      </c>
      <c r="K280" s="501"/>
      <c r="L280" s="353"/>
      <c r="M280" s="353"/>
    </row>
    <row r="281" spans="1:13" s="322" customFormat="1" ht="28.5" customHeight="1">
      <c r="A281" s="331" t="s">
        <v>219</v>
      </c>
      <c r="B281" s="70" t="s">
        <v>78</v>
      </c>
      <c r="C281" s="74" t="s">
        <v>12</v>
      </c>
      <c r="D281" s="70" t="s">
        <v>233</v>
      </c>
      <c r="E281" s="70"/>
      <c r="F281" s="359">
        <f>F282+F286+F293+F290</f>
        <v>31402.7</v>
      </c>
      <c r="G281" s="359">
        <f>G282+G286+G293+G290</f>
        <v>-3</v>
      </c>
      <c r="H281" s="72">
        <f>H282+H286+H293+H290</f>
        <v>31402.671000000002</v>
      </c>
      <c r="I281" s="359">
        <f>I282+I286+I293+I290</f>
        <v>16459.641</v>
      </c>
      <c r="J281" s="401">
        <f t="shared" si="42"/>
        <v>0.5241478025866015</v>
      </c>
      <c r="K281" s="353"/>
      <c r="L281" s="353"/>
      <c r="M281" s="353"/>
    </row>
    <row r="282" spans="1:13" s="322" customFormat="1" ht="45">
      <c r="A282" s="73" t="s">
        <v>105</v>
      </c>
      <c r="B282" s="70" t="s">
        <v>78</v>
      </c>
      <c r="C282" s="74" t="s">
        <v>12</v>
      </c>
      <c r="D282" s="70" t="s">
        <v>233</v>
      </c>
      <c r="E282" s="70" t="s">
        <v>106</v>
      </c>
      <c r="F282" s="359">
        <f>F283</f>
        <v>3898.3999999999996</v>
      </c>
      <c r="G282" s="359">
        <f>G283</f>
        <v>0</v>
      </c>
      <c r="H282" s="72">
        <f>H283</f>
        <v>3898.3999999999996</v>
      </c>
      <c r="I282" s="359">
        <f>I283</f>
        <v>1930.9900000000002</v>
      </c>
      <c r="J282" s="401">
        <f t="shared" si="42"/>
        <v>0.495328852862713</v>
      </c>
      <c r="K282" s="353"/>
      <c r="L282" s="353"/>
      <c r="M282" s="353"/>
    </row>
    <row r="283" spans="1:13" s="322" customFormat="1" ht="15" customHeight="1">
      <c r="A283" s="73" t="s">
        <v>142</v>
      </c>
      <c r="B283" s="70" t="s">
        <v>78</v>
      </c>
      <c r="C283" s="74" t="s">
        <v>12</v>
      </c>
      <c r="D283" s="70" t="s">
        <v>233</v>
      </c>
      <c r="E283" s="70">
        <v>110</v>
      </c>
      <c r="F283" s="359">
        <f>F284+F285</f>
        <v>3898.3999999999996</v>
      </c>
      <c r="G283" s="359">
        <f>G284+G285</f>
        <v>0</v>
      </c>
      <c r="H283" s="72">
        <f>H284+H285</f>
        <v>3898.3999999999996</v>
      </c>
      <c r="I283" s="359">
        <f>I284+I285</f>
        <v>1930.9900000000002</v>
      </c>
      <c r="J283" s="401">
        <f t="shared" si="42"/>
        <v>0.495328852862713</v>
      </c>
      <c r="K283" s="353"/>
      <c r="L283" s="353"/>
      <c r="M283" s="353"/>
    </row>
    <row r="284" spans="1:13" s="322" customFormat="1" ht="15" customHeight="1">
      <c r="A284" s="73" t="s">
        <v>577</v>
      </c>
      <c r="B284" s="70" t="s">
        <v>78</v>
      </c>
      <c r="C284" s="74" t="s">
        <v>12</v>
      </c>
      <c r="D284" s="70" t="s">
        <v>233</v>
      </c>
      <c r="E284" s="70">
        <v>111</v>
      </c>
      <c r="F284" s="359">
        <f>'Пр3 ведом'!G214</f>
        <v>2994.2</v>
      </c>
      <c r="G284" s="359">
        <f>'Пр3 ведом'!H214</f>
        <v>0</v>
      </c>
      <c r="H284" s="72">
        <f>'Пр3 ведом'!I214</f>
        <v>2994.2</v>
      </c>
      <c r="I284" s="72">
        <f>'Пр3 ведом'!J214</f>
        <v>1416.4</v>
      </c>
      <c r="J284" s="401">
        <f t="shared" si="42"/>
        <v>0.47304789259234525</v>
      </c>
      <c r="K284" s="353"/>
      <c r="L284" s="353"/>
      <c r="M284" s="353"/>
    </row>
    <row r="285" spans="1:13" s="322" customFormat="1" ht="32.25" customHeight="1">
      <c r="A285" s="198" t="s">
        <v>576</v>
      </c>
      <c r="B285" s="70" t="s">
        <v>78</v>
      </c>
      <c r="C285" s="74" t="s">
        <v>12</v>
      </c>
      <c r="D285" s="70" t="s">
        <v>233</v>
      </c>
      <c r="E285" s="70">
        <v>119</v>
      </c>
      <c r="F285" s="359">
        <f>'Пр3 ведом'!G215</f>
        <v>904.2</v>
      </c>
      <c r="G285" s="359">
        <f>'Пр3 ведом'!H215</f>
        <v>0</v>
      </c>
      <c r="H285" s="72">
        <f>'Пр3 ведом'!I215</f>
        <v>904.2</v>
      </c>
      <c r="I285" s="359">
        <f>'Пр3 ведом'!J215</f>
        <v>514.59</v>
      </c>
      <c r="J285" s="401">
        <f t="shared" si="42"/>
        <v>0.5691108161911081</v>
      </c>
      <c r="K285" s="353"/>
      <c r="L285" s="353"/>
      <c r="M285" s="353"/>
    </row>
    <row r="286" spans="1:13" s="322" customFormat="1" ht="24" customHeight="1">
      <c r="A286" s="73" t="s">
        <v>386</v>
      </c>
      <c r="B286" s="70" t="s">
        <v>78</v>
      </c>
      <c r="C286" s="74" t="s">
        <v>12</v>
      </c>
      <c r="D286" s="70" t="s">
        <v>233</v>
      </c>
      <c r="E286" s="70" t="s">
        <v>113</v>
      </c>
      <c r="F286" s="359">
        <f>F287</f>
        <v>1353.5</v>
      </c>
      <c r="G286" s="359">
        <f>G287</f>
        <v>-3</v>
      </c>
      <c r="H286" s="72">
        <f>H287</f>
        <v>1353.5</v>
      </c>
      <c r="I286" s="359">
        <f>I287</f>
        <v>883.386</v>
      </c>
      <c r="J286" s="401">
        <f t="shared" si="42"/>
        <v>0.652667898042113</v>
      </c>
      <c r="K286" s="353"/>
      <c r="L286" s="353"/>
      <c r="M286" s="353"/>
    </row>
    <row r="287" spans="1:13" s="322" customFormat="1" ht="21.75" customHeight="1">
      <c r="A287" s="73" t="s">
        <v>525</v>
      </c>
      <c r="B287" s="70" t="s">
        <v>78</v>
      </c>
      <c r="C287" s="74" t="s">
        <v>12</v>
      </c>
      <c r="D287" s="70" t="s">
        <v>233</v>
      </c>
      <c r="E287" s="70" t="s">
        <v>115</v>
      </c>
      <c r="F287" s="359">
        <f>F289</f>
        <v>1353.5</v>
      </c>
      <c r="G287" s="359">
        <f>G289</f>
        <v>-3</v>
      </c>
      <c r="H287" s="72">
        <f>H289+H288</f>
        <v>1353.5</v>
      </c>
      <c r="I287" s="72">
        <f>I289+I288</f>
        <v>883.386</v>
      </c>
      <c r="J287" s="401">
        <f t="shared" si="42"/>
        <v>0.652667898042113</v>
      </c>
      <c r="K287" s="353"/>
      <c r="L287" s="353"/>
      <c r="M287" s="353"/>
    </row>
    <row r="288" spans="1:13" s="322" customFormat="1" ht="21.75" customHeight="1">
      <c r="A288" s="73" t="s">
        <v>538</v>
      </c>
      <c r="B288" s="70" t="s">
        <v>78</v>
      </c>
      <c r="C288" s="74" t="s">
        <v>12</v>
      </c>
      <c r="D288" s="70" t="s">
        <v>233</v>
      </c>
      <c r="E288" s="70">
        <v>242</v>
      </c>
      <c r="F288" s="359"/>
      <c r="G288" s="359"/>
      <c r="H288" s="72">
        <f>'Пр3 ведом'!I218</f>
        <v>6</v>
      </c>
      <c r="I288" s="72">
        <f>'Пр3 ведом'!J218</f>
        <v>3</v>
      </c>
      <c r="J288" s="401">
        <f t="shared" si="42"/>
        <v>0.5</v>
      </c>
      <c r="K288" s="353"/>
      <c r="L288" s="353"/>
      <c r="M288" s="353"/>
    </row>
    <row r="289" spans="1:13" s="322" customFormat="1" ht="21.75" customHeight="1">
      <c r="A289" s="166" t="s">
        <v>526</v>
      </c>
      <c r="B289" s="70" t="s">
        <v>78</v>
      </c>
      <c r="C289" s="74" t="s">
        <v>12</v>
      </c>
      <c r="D289" s="70" t="s">
        <v>233</v>
      </c>
      <c r="E289" s="70" t="s">
        <v>117</v>
      </c>
      <c r="F289" s="359">
        <f>'Пр3 ведом'!G219</f>
        <v>1353.5</v>
      </c>
      <c r="G289" s="359">
        <f>'Пр3 ведом'!H219</f>
        <v>-3</v>
      </c>
      <c r="H289" s="72">
        <f>'Пр3 ведом'!I219</f>
        <v>1347.5</v>
      </c>
      <c r="I289" s="359">
        <f>'Пр3 ведом'!J219</f>
        <v>880.386</v>
      </c>
      <c r="J289" s="401">
        <f t="shared" si="42"/>
        <v>0.653347680890538</v>
      </c>
      <c r="K289" s="353"/>
      <c r="L289" s="353"/>
      <c r="M289" s="353"/>
    </row>
    <row r="290" spans="1:13" s="322" customFormat="1" ht="28.5" customHeight="1">
      <c r="A290" s="73" t="s">
        <v>530</v>
      </c>
      <c r="B290" s="70" t="s">
        <v>78</v>
      </c>
      <c r="C290" s="74" t="s">
        <v>12</v>
      </c>
      <c r="D290" s="335" t="s">
        <v>233</v>
      </c>
      <c r="E290" s="70" t="s">
        <v>100</v>
      </c>
      <c r="F290" s="359">
        <f aca="true" t="shared" si="43" ref="F290:I291">F291</f>
        <v>26072.7</v>
      </c>
      <c r="G290" s="359">
        <f t="shared" si="43"/>
        <v>0</v>
      </c>
      <c r="H290" s="72">
        <f t="shared" si="43"/>
        <v>26072.671000000002</v>
      </c>
      <c r="I290" s="359">
        <f t="shared" si="43"/>
        <v>13642.597</v>
      </c>
      <c r="J290" s="401">
        <f t="shared" si="42"/>
        <v>0.5232527576480368</v>
      </c>
      <c r="K290" s="353"/>
      <c r="L290" s="353"/>
      <c r="M290" s="353"/>
    </row>
    <row r="291" spans="1:13" s="322" customFormat="1" ht="13.5" customHeight="1">
      <c r="A291" s="73" t="s">
        <v>101</v>
      </c>
      <c r="B291" s="70" t="s">
        <v>78</v>
      </c>
      <c r="C291" s="74" t="s">
        <v>12</v>
      </c>
      <c r="D291" s="335" t="s">
        <v>233</v>
      </c>
      <c r="E291" s="70" t="s">
        <v>102</v>
      </c>
      <c r="F291" s="359">
        <f t="shared" si="43"/>
        <v>26072.7</v>
      </c>
      <c r="G291" s="359">
        <f t="shared" si="43"/>
        <v>0</v>
      </c>
      <c r="H291" s="72">
        <f t="shared" si="43"/>
        <v>26072.671000000002</v>
      </c>
      <c r="I291" s="359">
        <f t="shared" si="43"/>
        <v>13642.597</v>
      </c>
      <c r="J291" s="401">
        <f t="shared" si="42"/>
        <v>0.5232527576480368</v>
      </c>
      <c r="K291" s="353"/>
      <c r="L291" s="353"/>
      <c r="M291" s="353"/>
    </row>
    <row r="292" spans="1:13" s="322" customFormat="1" ht="35.25" customHeight="1">
      <c r="A292" s="73" t="s">
        <v>103</v>
      </c>
      <c r="B292" s="70" t="s">
        <v>78</v>
      </c>
      <c r="C292" s="74" t="s">
        <v>12</v>
      </c>
      <c r="D292" s="335" t="s">
        <v>233</v>
      </c>
      <c r="E292" s="70" t="s">
        <v>104</v>
      </c>
      <c r="F292" s="359">
        <f>'Пр3 ведом'!G618</f>
        <v>26072.7</v>
      </c>
      <c r="G292" s="359">
        <f>'Пр3 ведом'!H618</f>
        <v>0</v>
      </c>
      <c r="H292" s="72">
        <f>'Пр3 ведом'!I618+'Пр3 ведом'!I222</f>
        <v>26072.671000000002</v>
      </c>
      <c r="I292" s="72">
        <f>'Пр3 ведом'!J618+'Пр3 ведом'!J222</f>
        <v>13642.597</v>
      </c>
      <c r="J292" s="401">
        <f t="shared" si="42"/>
        <v>0.5232527576480368</v>
      </c>
      <c r="K292" s="353"/>
      <c r="L292" s="353"/>
      <c r="M292" s="353"/>
    </row>
    <row r="293" spans="1:13" s="322" customFormat="1" ht="13.5" customHeight="1">
      <c r="A293" s="166" t="s">
        <v>118</v>
      </c>
      <c r="B293" s="70" t="s">
        <v>78</v>
      </c>
      <c r="C293" s="74" t="s">
        <v>12</v>
      </c>
      <c r="D293" s="70" t="s">
        <v>235</v>
      </c>
      <c r="E293" s="70" t="s">
        <v>48</v>
      </c>
      <c r="F293" s="359">
        <f>F294</f>
        <v>78.1</v>
      </c>
      <c r="G293" s="359">
        <f>G294</f>
        <v>0</v>
      </c>
      <c r="H293" s="72">
        <f>H294</f>
        <v>78.1</v>
      </c>
      <c r="I293" s="359">
        <f>I294</f>
        <v>2.6679999999999997</v>
      </c>
      <c r="J293" s="401">
        <f t="shared" si="42"/>
        <v>0.03416133162612036</v>
      </c>
      <c r="K293" s="353"/>
      <c r="L293" s="353"/>
      <c r="M293" s="353"/>
    </row>
    <row r="294" spans="1:13" s="322" customFormat="1" ht="13.5" customHeight="1">
      <c r="A294" s="166" t="s">
        <v>531</v>
      </c>
      <c r="B294" s="70" t="s">
        <v>78</v>
      </c>
      <c r="C294" s="74" t="s">
        <v>12</v>
      </c>
      <c r="D294" s="70" t="s">
        <v>235</v>
      </c>
      <c r="E294" s="70" t="s">
        <v>119</v>
      </c>
      <c r="F294" s="359">
        <f>F295+F296</f>
        <v>78.1</v>
      </c>
      <c r="G294" s="359">
        <f>G295+G296</f>
        <v>0</v>
      </c>
      <c r="H294" s="72">
        <f>H295+H296+H297</f>
        <v>78.1</v>
      </c>
      <c r="I294" s="72">
        <f>I295+I296+I297</f>
        <v>2.6679999999999997</v>
      </c>
      <c r="J294" s="401">
        <f t="shared" si="42"/>
        <v>0.03416133162612036</v>
      </c>
      <c r="K294" s="353"/>
      <c r="L294" s="353"/>
      <c r="M294" s="353"/>
    </row>
    <row r="295" spans="1:13" s="322" customFormat="1" ht="13.5" customHeight="1">
      <c r="A295" s="220" t="s">
        <v>17</v>
      </c>
      <c r="B295" s="70" t="s">
        <v>78</v>
      </c>
      <c r="C295" s="74" t="s">
        <v>12</v>
      </c>
      <c r="D295" s="70" t="s">
        <v>235</v>
      </c>
      <c r="E295" s="70" t="s">
        <v>120</v>
      </c>
      <c r="F295" s="359">
        <f>'Пр3 ведом'!G225</f>
        <v>13.1</v>
      </c>
      <c r="G295" s="359">
        <f>'Пр3 ведом'!H225</f>
        <v>3</v>
      </c>
      <c r="H295" s="72">
        <f>'Пр3 ведом'!I225</f>
        <v>13.1</v>
      </c>
      <c r="I295" s="359">
        <f>'Пр3 ведом'!J225</f>
        <v>2.151</v>
      </c>
      <c r="J295" s="401">
        <f t="shared" si="42"/>
        <v>0.16419847328244275</v>
      </c>
      <c r="K295" s="353"/>
      <c r="L295" s="353"/>
      <c r="M295" s="353"/>
    </row>
    <row r="296" spans="1:13" s="322" customFormat="1" ht="13.5" customHeight="1">
      <c r="A296" s="166" t="s">
        <v>532</v>
      </c>
      <c r="B296" s="70" t="s">
        <v>78</v>
      </c>
      <c r="C296" s="74" t="s">
        <v>12</v>
      </c>
      <c r="D296" s="70" t="s">
        <v>235</v>
      </c>
      <c r="E296" s="70" t="s">
        <v>122</v>
      </c>
      <c r="F296" s="359">
        <f>'Пр3 ведом'!G226</f>
        <v>65</v>
      </c>
      <c r="G296" s="359">
        <f>'Пр3 ведом'!H226</f>
        <v>-3</v>
      </c>
      <c r="H296" s="72">
        <f>'Пр3 ведом'!I226</f>
        <v>56.3</v>
      </c>
      <c r="I296" s="359">
        <f>'Пр3 ведом'!J226</f>
        <v>0</v>
      </c>
      <c r="J296" s="401">
        <f t="shared" si="42"/>
        <v>0</v>
      </c>
      <c r="K296" s="353"/>
      <c r="L296" s="353"/>
      <c r="M296" s="353"/>
    </row>
    <row r="297" spans="1:13" s="322" customFormat="1" ht="13.5" customHeight="1">
      <c r="A297" s="73" t="s">
        <v>537</v>
      </c>
      <c r="B297" s="70" t="s">
        <v>78</v>
      </c>
      <c r="C297" s="74" t="s">
        <v>12</v>
      </c>
      <c r="D297" s="70" t="s">
        <v>235</v>
      </c>
      <c r="E297" s="70">
        <v>853</v>
      </c>
      <c r="F297" s="359"/>
      <c r="G297" s="359"/>
      <c r="H297" s="72">
        <f>'Пр3 ведом'!I227</f>
        <v>8.7</v>
      </c>
      <c r="I297" s="72">
        <f>'Пр3 ведом'!J227</f>
        <v>0.517</v>
      </c>
      <c r="J297" s="401"/>
      <c r="K297" s="353"/>
      <c r="L297" s="353"/>
      <c r="M297" s="353"/>
    </row>
    <row r="298" spans="1:13" s="322" customFormat="1" ht="56.25">
      <c r="A298" s="201" t="s">
        <v>85</v>
      </c>
      <c r="B298" s="70" t="s">
        <v>78</v>
      </c>
      <c r="C298" s="74" t="s">
        <v>12</v>
      </c>
      <c r="D298" s="70" t="s">
        <v>232</v>
      </c>
      <c r="E298" s="319" t="s">
        <v>10</v>
      </c>
      <c r="F298" s="360">
        <f>F299+F303+F306</f>
        <v>42806</v>
      </c>
      <c r="G298" s="360">
        <f>G299+G303+G306</f>
        <v>0</v>
      </c>
      <c r="H298" s="72">
        <f>H299+H303+H306</f>
        <v>42805.925</v>
      </c>
      <c r="I298" s="359">
        <f>I299+I303+I306</f>
        <v>27977.648</v>
      </c>
      <c r="J298" s="401">
        <f t="shared" si="42"/>
        <v>0.6535928846298731</v>
      </c>
      <c r="K298" s="353"/>
      <c r="L298" s="353"/>
      <c r="M298" s="353"/>
    </row>
    <row r="299" spans="1:13" s="322" customFormat="1" ht="45">
      <c r="A299" s="73" t="s">
        <v>105</v>
      </c>
      <c r="B299" s="70" t="s">
        <v>78</v>
      </c>
      <c r="C299" s="74" t="s">
        <v>12</v>
      </c>
      <c r="D299" s="70" t="s">
        <v>232</v>
      </c>
      <c r="E299" s="70" t="s">
        <v>106</v>
      </c>
      <c r="F299" s="359">
        <f>F300</f>
        <v>6990.9</v>
      </c>
      <c r="G299" s="359">
        <f>G300</f>
        <v>0</v>
      </c>
      <c r="H299" s="72">
        <f>H300</f>
        <v>6990.9</v>
      </c>
      <c r="I299" s="359">
        <f>I300</f>
        <v>4610.267</v>
      </c>
      <c r="J299" s="401">
        <f t="shared" si="42"/>
        <v>0.659466878370453</v>
      </c>
      <c r="K299" s="353"/>
      <c r="L299" s="353"/>
      <c r="M299" s="353"/>
    </row>
    <row r="300" spans="1:13" s="322" customFormat="1" ht="13.5" customHeight="1">
      <c r="A300" s="73" t="s">
        <v>142</v>
      </c>
      <c r="B300" s="70" t="s">
        <v>78</v>
      </c>
      <c r="C300" s="74" t="s">
        <v>12</v>
      </c>
      <c r="D300" s="70" t="s">
        <v>232</v>
      </c>
      <c r="E300" s="70">
        <v>110</v>
      </c>
      <c r="F300" s="359">
        <f>F301+F302</f>
        <v>6990.9</v>
      </c>
      <c r="G300" s="359">
        <f>G301+G302</f>
        <v>0</v>
      </c>
      <c r="H300" s="72">
        <f>H301+H302</f>
        <v>6990.9</v>
      </c>
      <c r="I300" s="359">
        <f>I301+I302</f>
        <v>4610.267</v>
      </c>
      <c r="J300" s="401">
        <f t="shared" si="42"/>
        <v>0.659466878370453</v>
      </c>
      <c r="K300" s="353"/>
      <c r="L300" s="353"/>
      <c r="M300" s="353"/>
    </row>
    <row r="301" spans="1:13" s="322" customFormat="1" ht="13.5" customHeight="1">
      <c r="A301" s="73" t="s">
        <v>577</v>
      </c>
      <c r="B301" s="70" t="s">
        <v>78</v>
      </c>
      <c r="C301" s="74" t="s">
        <v>12</v>
      </c>
      <c r="D301" s="70" t="s">
        <v>232</v>
      </c>
      <c r="E301" s="70">
        <v>111</v>
      </c>
      <c r="F301" s="359">
        <f>'Пр3 ведом'!G231</f>
        <v>5369.4</v>
      </c>
      <c r="G301" s="359">
        <f>'Пр3 ведом'!H231</f>
        <v>0</v>
      </c>
      <c r="H301" s="72">
        <f>'Пр3 ведом'!I231</f>
        <v>5369.4</v>
      </c>
      <c r="I301" s="359">
        <f>'Пр3 ведом'!J231</f>
        <v>3498.064</v>
      </c>
      <c r="J301" s="401">
        <f t="shared" si="42"/>
        <v>0.651481357321116</v>
      </c>
      <c r="K301" s="353"/>
      <c r="L301" s="353"/>
      <c r="M301" s="353"/>
    </row>
    <row r="302" spans="1:13" s="322" customFormat="1" ht="34.5" customHeight="1">
      <c r="A302" s="198" t="s">
        <v>576</v>
      </c>
      <c r="B302" s="70" t="s">
        <v>78</v>
      </c>
      <c r="C302" s="74" t="s">
        <v>12</v>
      </c>
      <c r="D302" s="70" t="s">
        <v>232</v>
      </c>
      <c r="E302" s="70">
        <v>119</v>
      </c>
      <c r="F302" s="359">
        <f>'Пр3 ведом'!G232</f>
        <v>1621.5</v>
      </c>
      <c r="G302" s="359">
        <f>'Пр3 ведом'!H232</f>
        <v>0</v>
      </c>
      <c r="H302" s="72">
        <f>'Пр3 ведом'!I232</f>
        <v>1621.5</v>
      </c>
      <c r="I302" s="359">
        <f>'Пр3 ведом'!J232</f>
        <v>1112.203</v>
      </c>
      <c r="J302" s="401">
        <f t="shared" si="42"/>
        <v>0.6859099599136602</v>
      </c>
      <c r="K302" s="353"/>
      <c r="L302" s="353"/>
      <c r="M302" s="353"/>
    </row>
    <row r="303" spans="1:13" s="322" customFormat="1" ht="24" customHeight="1">
      <c r="A303" s="73" t="s">
        <v>386</v>
      </c>
      <c r="B303" s="70" t="s">
        <v>78</v>
      </c>
      <c r="C303" s="74" t="s">
        <v>12</v>
      </c>
      <c r="D303" s="70" t="s">
        <v>232</v>
      </c>
      <c r="E303" s="70" t="s">
        <v>113</v>
      </c>
      <c r="F303" s="359">
        <f aca="true" t="shared" si="44" ref="F303:I304">F304</f>
        <v>50</v>
      </c>
      <c r="G303" s="359">
        <f t="shared" si="44"/>
        <v>0</v>
      </c>
      <c r="H303" s="72">
        <f t="shared" si="44"/>
        <v>50</v>
      </c>
      <c r="I303" s="359">
        <f t="shared" si="44"/>
        <v>25</v>
      </c>
      <c r="J303" s="401">
        <f t="shared" si="42"/>
        <v>0.5</v>
      </c>
      <c r="K303" s="353"/>
      <c r="L303" s="353"/>
      <c r="M303" s="353"/>
    </row>
    <row r="304" spans="1:13" s="322" customFormat="1" ht="24" customHeight="1">
      <c r="A304" s="73" t="s">
        <v>525</v>
      </c>
      <c r="B304" s="70" t="s">
        <v>78</v>
      </c>
      <c r="C304" s="74" t="s">
        <v>12</v>
      </c>
      <c r="D304" s="70" t="s">
        <v>232</v>
      </c>
      <c r="E304" s="70" t="s">
        <v>115</v>
      </c>
      <c r="F304" s="359">
        <f t="shared" si="44"/>
        <v>50</v>
      </c>
      <c r="G304" s="359">
        <f t="shared" si="44"/>
        <v>0</v>
      </c>
      <c r="H304" s="72">
        <f t="shared" si="44"/>
        <v>50</v>
      </c>
      <c r="I304" s="359">
        <f t="shared" si="44"/>
        <v>25</v>
      </c>
      <c r="J304" s="401">
        <f t="shared" si="42"/>
        <v>0.5</v>
      </c>
      <c r="K304" s="353"/>
      <c r="L304" s="353"/>
      <c r="M304" s="353"/>
    </row>
    <row r="305" spans="1:13" s="322" customFormat="1" ht="24" customHeight="1">
      <c r="A305" s="166" t="s">
        <v>526</v>
      </c>
      <c r="B305" s="70" t="s">
        <v>78</v>
      </c>
      <c r="C305" s="74" t="s">
        <v>12</v>
      </c>
      <c r="D305" s="70" t="s">
        <v>232</v>
      </c>
      <c r="E305" s="70" t="s">
        <v>117</v>
      </c>
      <c r="F305" s="359">
        <f>'Пр3 ведом'!G235</f>
        <v>50</v>
      </c>
      <c r="G305" s="359">
        <f>'Пр3 ведом'!H235</f>
        <v>0</v>
      </c>
      <c r="H305" s="72">
        <f>'Пр3 ведом'!I235</f>
        <v>50</v>
      </c>
      <c r="I305" s="359">
        <f>'Пр3 ведом'!J235</f>
        <v>25</v>
      </c>
      <c r="J305" s="401">
        <f t="shared" si="42"/>
        <v>0.5</v>
      </c>
      <c r="K305" s="353"/>
      <c r="L305" s="353"/>
      <c r="M305" s="353"/>
    </row>
    <row r="306" spans="1:13" s="322" customFormat="1" ht="36.75" customHeight="1">
      <c r="A306" s="73" t="s">
        <v>530</v>
      </c>
      <c r="B306" s="70" t="s">
        <v>78</v>
      </c>
      <c r="C306" s="74" t="s">
        <v>12</v>
      </c>
      <c r="D306" s="70" t="s">
        <v>232</v>
      </c>
      <c r="E306" s="70" t="s">
        <v>100</v>
      </c>
      <c r="F306" s="359">
        <f aca="true" t="shared" si="45" ref="F306:I307">F307</f>
        <v>35765.1</v>
      </c>
      <c r="G306" s="359">
        <f t="shared" si="45"/>
        <v>0</v>
      </c>
      <c r="H306" s="72">
        <f t="shared" si="45"/>
        <v>35765.025</v>
      </c>
      <c r="I306" s="359">
        <f t="shared" si="45"/>
        <v>23342.381</v>
      </c>
      <c r="J306" s="401">
        <f t="shared" si="42"/>
        <v>0.6526594347410634</v>
      </c>
      <c r="K306" s="353"/>
      <c r="L306" s="353"/>
      <c r="M306" s="353"/>
    </row>
    <row r="307" spans="1:13" s="322" customFormat="1" ht="13.5" customHeight="1">
      <c r="A307" s="73" t="s">
        <v>101</v>
      </c>
      <c r="B307" s="70" t="s">
        <v>78</v>
      </c>
      <c r="C307" s="74" t="s">
        <v>12</v>
      </c>
      <c r="D307" s="70" t="s">
        <v>232</v>
      </c>
      <c r="E307" s="70" t="s">
        <v>102</v>
      </c>
      <c r="F307" s="359">
        <f t="shared" si="45"/>
        <v>35765.1</v>
      </c>
      <c r="G307" s="359">
        <f t="shared" si="45"/>
        <v>0</v>
      </c>
      <c r="H307" s="72">
        <f t="shared" si="45"/>
        <v>35765.025</v>
      </c>
      <c r="I307" s="359">
        <f t="shared" si="45"/>
        <v>23342.381</v>
      </c>
      <c r="J307" s="401">
        <f t="shared" si="42"/>
        <v>0.6526594347410634</v>
      </c>
      <c r="K307" s="353"/>
      <c r="L307" s="353"/>
      <c r="M307" s="353"/>
    </row>
    <row r="308" spans="1:13" s="322" customFormat="1" ht="33" customHeight="1">
      <c r="A308" s="73" t="s">
        <v>103</v>
      </c>
      <c r="B308" s="70" t="s">
        <v>78</v>
      </c>
      <c r="C308" s="74" t="s">
        <v>12</v>
      </c>
      <c r="D308" s="70" t="s">
        <v>232</v>
      </c>
      <c r="E308" s="70" t="s">
        <v>104</v>
      </c>
      <c r="F308" s="359">
        <f>'Пр3 ведом'!G622</f>
        <v>35765.1</v>
      </c>
      <c r="G308" s="359">
        <f>'Пр3 ведом'!H622</f>
        <v>0</v>
      </c>
      <c r="H308" s="72">
        <f>'Пр3 ведом'!I622+'Пр3 ведом'!I238</f>
        <v>35765.025</v>
      </c>
      <c r="I308" s="72">
        <f>'Пр3 ведом'!J622+'Пр3 ведом'!J238</f>
        <v>23342.381</v>
      </c>
      <c r="J308" s="401">
        <f t="shared" si="42"/>
        <v>0.6526594347410634</v>
      </c>
      <c r="K308" s="353"/>
      <c r="L308" s="353"/>
      <c r="M308" s="353"/>
    </row>
    <row r="309" spans="1:13" s="322" customFormat="1" ht="33" customHeight="1">
      <c r="A309" s="73" t="s">
        <v>609</v>
      </c>
      <c r="B309" s="70" t="s">
        <v>78</v>
      </c>
      <c r="C309" s="74" t="s">
        <v>12</v>
      </c>
      <c r="D309" s="70" t="s">
        <v>388</v>
      </c>
      <c r="E309" s="70"/>
      <c r="F309" s="359">
        <f>F310</f>
        <v>283</v>
      </c>
      <c r="G309" s="359">
        <f>G310</f>
        <v>0</v>
      </c>
      <c r="H309" s="72">
        <f>H310</f>
        <v>283</v>
      </c>
      <c r="I309" s="359">
        <f>I310</f>
        <v>0</v>
      </c>
      <c r="J309" s="401">
        <f t="shared" si="42"/>
        <v>0</v>
      </c>
      <c r="K309" s="353"/>
      <c r="L309" s="353"/>
      <c r="M309" s="353"/>
    </row>
    <row r="310" spans="1:13" s="322" customFormat="1" ht="33" customHeight="1">
      <c r="A310" s="202" t="s">
        <v>380</v>
      </c>
      <c r="B310" s="70" t="s">
        <v>78</v>
      </c>
      <c r="C310" s="74" t="s">
        <v>12</v>
      </c>
      <c r="D310" s="70" t="s">
        <v>389</v>
      </c>
      <c r="E310" s="70"/>
      <c r="F310" s="359">
        <f>F311+F314</f>
        <v>283</v>
      </c>
      <c r="G310" s="359">
        <f>G311+G314</f>
        <v>0</v>
      </c>
      <c r="H310" s="72">
        <f>H311+H314</f>
        <v>283</v>
      </c>
      <c r="I310" s="359">
        <f>I311+I314</f>
        <v>0</v>
      </c>
      <c r="J310" s="401">
        <f t="shared" si="42"/>
        <v>0</v>
      </c>
      <c r="K310" s="353"/>
      <c r="L310" s="353"/>
      <c r="M310" s="353"/>
    </row>
    <row r="311" spans="1:13" s="322" customFormat="1" ht="33" customHeight="1">
      <c r="A311" s="73" t="s">
        <v>105</v>
      </c>
      <c r="B311" s="70" t="s">
        <v>78</v>
      </c>
      <c r="C311" s="74" t="s">
        <v>12</v>
      </c>
      <c r="D311" s="70" t="s">
        <v>389</v>
      </c>
      <c r="E311" s="70">
        <v>100</v>
      </c>
      <c r="F311" s="359">
        <f>F313</f>
        <v>42</v>
      </c>
      <c r="G311" s="359">
        <f>G313</f>
        <v>0</v>
      </c>
      <c r="H311" s="72">
        <f>H313</f>
        <v>42</v>
      </c>
      <c r="I311" s="359">
        <f>I313</f>
        <v>0</v>
      </c>
      <c r="J311" s="401">
        <f t="shared" si="42"/>
        <v>0</v>
      </c>
      <c r="K311" s="353"/>
      <c r="L311" s="353"/>
      <c r="M311" s="353"/>
    </row>
    <row r="312" spans="1:13" s="322" customFormat="1" ht="12.75">
      <c r="A312" s="73" t="s">
        <v>142</v>
      </c>
      <c r="B312" s="70" t="s">
        <v>78</v>
      </c>
      <c r="C312" s="74" t="s">
        <v>12</v>
      </c>
      <c r="D312" s="70" t="s">
        <v>389</v>
      </c>
      <c r="E312" s="70">
        <v>110</v>
      </c>
      <c r="F312" s="359">
        <f>F313</f>
        <v>42</v>
      </c>
      <c r="G312" s="359">
        <f>G313</f>
        <v>0</v>
      </c>
      <c r="H312" s="72">
        <f>H313</f>
        <v>42</v>
      </c>
      <c r="I312" s="359">
        <f>I313</f>
        <v>0</v>
      </c>
      <c r="J312" s="401">
        <f t="shared" si="42"/>
        <v>0</v>
      </c>
      <c r="K312" s="353"/>
      <c r="L312" s="353"/>
      <c r="M312" s="353"/>
    </row>
    <row r="313" spans="1:13" s="322" customFormat="1" ht="22.5">
      <c r="A313" s="166" t="s">
        <v>578</v>
      </c>
      <c r="B313" s="70" t="s">
        <v>78</v>
      </c>
      <c r="C313" s="74" t="s">
        <v>12</v>
      </c>
      <c r="D313" s="70" t="s">
        <v>389</v>
      </c>
      <c r="E313" s="70">
        <v>112</v>
      </c>
      <c r="F313" s="359">
        <f>'Пр3 ведом'!G243</f>
        <v>42</v>
      </c>
      <c r="G313" s="359">
        <f>'Пр3 ведом'!H243</f>
        <v>0</v>
      </c>
      <c r="H313" s="72">
        <f>'Пр3 ведом'!I243</f>
        <v>42</v>
      </c>
      <c r="I313" s="359">
        <f>'Пр3 ведом'!J243</f>
        <v>0</v>
      </c>
      <c r="J313" s="401">
        <f t="shared" si="42"/>
        <v>0</v>
      </c>
      <c r="K313" s="353"/>
      <c r="L313" s="353"/>
      <c r="M313" s="353"/>
    </row>
    <row r="314" spans="1:13" s="322" customFormat="1" ht="22.5">
      <c r="A314" s="73" t="s">
        <v>530</v>
      </c>
      <c r="B314" s="70" t="s">
        <v>78</v>
      </c>
      <c r="C314" s="74" t="s">
        <v>12</v>
      </c>
      <c r="D314" s="70" t="s">
        <v>389</v>
      </c>
      <c r="E314" s="70">
        <v>600</v>
      </c>
      <c r="F314" s="359">
        <f>F316</f>
        <v>241</v>
      </c>
      <c r="G314" s="359">
        <f>G316</f>
        <v>0</v>
      </c>
      <c r="H314" s="72">
        <f>H316</f>
        <v>241</v>
      </c>
      <c r="I314" s="359">
        <f>I316</f>
        <v>0</v>
      </c>
      <c r="J314" s="401">
        <f t="shared" si="42"/>
        <v>0</v>
      </c>
      <c r="K314" s="353"/>
      <c r="L314" s="353"/>
      <c r="M314" s="353"/>
    </row>
    <row r="315" spans="1:13" s="322" customFormat="1" ht="12.75">
      <c r="A315" s="73" t="s">
        <v>101</v>
      </c>
      <c r="B315" s="70" t="s">
        <v>78</v>
      </c>
      <c r="C315" s="74" t="s">
        <v>12</v>
      </c>
      <c r="D315" s="70" t="s">
        <v>389</v>
      </c>
      <c r="E315" s="70">
        <v>610</v>
      </c>
      <c r="F315" s="359">
        <f>F316</f>
        <v>241</v>
      </c>
      <c r="G315" s="359">
        <f>G316</f>
        <v>0</v>
      </c>
      <c r="H315" s="72">
        <f>H316</f>
        <v>241</v>
      </c>
      <c r="I315" s="359">
        <f>I316</f>
        <v>0</v>
      </c>
      <c r="J315" s="401">
        <f t="shared" si="42"/>
        <v>0</v>
      </c>
      <c r="K315" s="353"/>
      <c r="L315" s="353"/>
      <c r="M315" s="353"/>
    </row>
    <row r="316" spans="1:13" s="322" customFormat="1" ht="33.75">
      <c r="A316" s="73" t="s">
        <v>103</v>
      </c>
      <c r="B316" s="70" t="s">
        <v>78</v>
      </c>
      <c r="C316" s="74" t="s">
        <v>12</v>
      </c>
      <c r="D316" s="70" t="s">
        <v>389</v>
      </c>
      <c r="E316" s="70">
        <v>611</v>
      </c>
      <c r="F316" s="359">
        <f>'Пр3 ведом'!G627</f>
        <v>241</v>
      </c>
      <c r="G316" s="359">
        <f>'Пр3 ведом'!H627</f>
        <v>0</v>
      </c>
      <c r="H316" s="72">
        <f>'Пр3 ведом'!I246</f>
        <v>241</v>
      </c>
      <c r="I316" s="72">
        <f>'Пр3 ведом'!J246</f>
        <v>0</v>
      </c>
      <c r="J316" s="401">
        <f t="shared" si="42"/>
        <v>0</v>
      </c>
      <c r="K316" s="353"/>
      <c r="L316" s="353"/>
      <c r="M316" s="353"/>
    </row>
    <row r="317" spans="1:14" s="327" customFormat="1" ht="12.75">
      <c r="A317" s="194" t="s">
        <v>35</v>
      </c>
      <c r="B317" s="92" t="s">
        <v>78</v>
      </c>
      <c r="C317" s="93" t="s">
        <v>76</v>
      </c>
      <c r="D317" s="92" t="s">
        <v>9</v>
      </c>
      <c r="E317" s="92" t="s">
        <v>10</v>
      </c>
      <c r="F317" s="358">
        <f>F318+F358+F351+F347</f>
        <v>191068</v>
      </c>
      <c r="G317" s="358">
        <f>G318+G358+G351+G347</f>
        <v>1391.25</v>
      </c>
      <c r="H317" s="358">
        <f>H318+H358+H351+H347</f>
        <v>192566.79799999998</v>
      </c>
      <c r="I317" s="358">
        <f>I318+I358+I351+I347</f>
        <v>143310.20900000003</v>
      </c>
      <c r="J317" s="401">
        <f t="shared" si="42"/>
        <v>0.7442103752485932</v>
      </c>
      <c r="K317" s="364">
        <v>192566.801</v>
      </c>
      <c r="L317" s="363">
        <f>H317-K317</f>
        <v>-0.003000000026077032</v>
      </c>
      <c r="M317" s="364">
        <v>143310.211</v>
      </c>
      <c r="N317" s="457">
        <f>I317-M317</f>
        <v>-0.001999999978579581</v>
      </c>
    </row>
    <row r="318" spans="1:13" s="336" customFormat="1" ht="12.75" customHeight="1">
      <c r="A318" s="201" t="s">
        <v>205</v>
      </c>
      <c r="B318" s="70" t="s">
        <v>78</v>
      </c>
      <c r="C318" s="74" t="s">
        <v>76</v>
      </c>
      <c r="D318" s="70" t="s">
        <v>234</v>
      </c>
      <c r="E318" s="319" t="s">
        <v>10</v>
      </c>
      <c r="F318" s="360">
        <f>F334+F319</f>
        <v>189564.1</v>
      </c>
      <c r="G318" s="360">
        <f>G334+G319</f>
        <v>-39.75</v>
      </c>
      <c r="H318" s="231">
        <f>H334+H319</f>
        <v>189631.898</v>
      </c>
      <c r="I318" s="360">
        <f>I334+I319</f>
        <v>142493.42</v>
      </c>
      <c r="J318" s="401">
        <f t="shared" si="42"/>
        <v>0.751421155949196</v>
      </c>
      <c r="K318" s="367"/>
      <c r="L318" s="367"/>
      <c r="M318" s="367"/>
    </row>
    <row r="319" spans="1:13" s="336" customFormat="1" ht="21.75" customHeight="1">
      <c r="A319" s="331" t="s">
        <v>219</v>
      </c>
      <c r="B319" s="70" t="s">
        <v>78</v>
      </c>
      <c r="C319" s="74" t="s">
        <v>76</v>
      </c>
      <c r="D319" s="70" t="s">
        <v>235</v>
      </c>
      <c r="E319" s="319"/>
      <c r="F319" s="360">
        <f>F320+F329+F324</f>
        <v>16186.1</v>
      </c>
      <c r="G319" s="360">
        <f>G320+G329+G324</f>
        <v>-39.75</v>
      </c>
      <c r="H319" s="231">
        <f>H320+H329+H324</f>
        <v>16253.9</v>
      </c>
      <c r="I319" s="360">
        <f>I320+I329+I324</f>
        <v>10664.839</v>
      </c>
      <c r="J319" s="401">
        <f t="shared" si="42"/>
        <v>0.6561403109407589</v>
      </c>
      <c r="K319" s="367"/>
      <c r="L319" s="367"/>
      <c r="M319" s="367"/>
    </row>
    <row r="320" spans="1:13" s="322" customFormat="1" ht="24.75" customHeight="1">
      <c r="A320" s="73" t="s">
        <v>386</v>
      </c>
      <c r="B320" s="70" t="s">
        <v>78</v>
      </c>
      <c r="C320" s="74" t="s">
        <v>76</v>
      </c>
      <c r="D320" s="70" t="s">
        <v>235</v>
      </c>
      <c r="E320" s="70" t="s">
        <v>113</v>
      </c>
      <c r="F320" s="359">
        <f>SUM(F321)</f>
        <v>1669</v>
      </c>
      <c r="G320" s="359">
        <f>SUM(G321)</f>
        <v>0</v>
      </c>
      <c r="H320" s="72">
        <f>SUM(H321)</f>
        <v>1669</v>
      </c>
      <c r="I320" s="359">
        <f>SUM(I321)</f>
        <v>973.633</v>
      </c>
      <c r="J320" s="401">
        <f t="shared" si="42"/>
        <v>0.5833630916716597</v>
      </c>
      <c r="K320" s="353"/>
      <c r="L320" s="353"/>
      <c r="M320" s="353"/>
    </row>
    <row r="321" spans="1:13" s="322" customFormat="1" ht="24.75" customHeight="1">
      <c r="A321" s="73" t="s">
        <v>525</v>
      </c>
      <c r="B321" s="70" t="s">
        <v>78</v>
      </c>
      <c r="C321" s="74" t="s">
        <v>76</v>
      </c>
      <c r="D321" s="70" t="s">
        <v>235</v>
      </c>
      <c r="E321" s="70" t="s">
        <v>115</v>
      </c>
      <c r="F321" s="359">
        <f>SUM(F323)</f>
        <v>1669</v>
      </c>
      <c r="G321" s="359">
        <f>SUM(G323)</f>
        <v>0</v>
      </c>
      <c r="H321" s="72">
        <f>SUM(H323)+H322</f>
        <v>1669</v>
      </c>
      <c r="I321" s="72">
        <f>SUM(I323)+I322</f>
        <v>973.633</v>
      </c>
      <c r="J321" s="401">
        <f t="shared" si="42"/>
        <v>0.5833630916716597</v>
      </c>
      <c r="K321" s="353"/>
      <c r="L321" s="353"/>
      <c r="M321" s="353"/>
    </row>
    <row r="322" spans="1:13" s="322" customFormat="1" ht="24.75" customHeight="1">
      <c r="A322" s="166" t="s">
        <v>538</v>
      </c>
      <c r="B322" s="70" t="s">
        <v>78</v>
      </c>
      <c r="C322" s="74" t="s">
        <v>76</v>
      </c>
      <c r="D322" s="70" t="s">
        <v>235</v>
      </c>
      <c r="E322" s="70">
        <v>242</v>
      </c>
      <c r="F322" s="359"/>
      <c r="G322" s="359"/>
      <c r="H322" s="72">
        <f>'Пр3 ведом'!I252</f>
        <v>2</v>
      </c>
      <c r="I322" s="72">
        <f>'Пр3 ведом'!J252</f>
        <v>2</v>
      </c>
      <c r="J322" s="401">
        <f t="shared" si="42"/>
        <v>1</v>
      </c>
      <c r="K322" s="353"/>
      <c r="L322" s="353"/>
      <c r="M322" s="353"/>
    </row>
    <row r="323" spans="1:13" s="322" customFormat="1" ht="24.75" customHeight="1">
      <c r="A323" s="166" t="s">
        <v>526</v>
      </c>
      <c r="B323" s="70" t="s">
        <v>78</v>
      </c>
      <c r="C323" s="74" t="s">
        <v>76</v>
      </c>
      <c r="D323" s="70" t="s">
        <v>235</v>
      </c>
      <c r="E323" s="70" t="s">
        <v>117</v>
      </c>
      <c r="F323" s="359">
        <f>'Пр3 ведом'!G253</f>
        <v>1669</v>
      </c>
      <c r="G323" s="359">
        <f>'Пр3 ведом'!H253</f>
        <v>0</v>
      </c>
      <c r="H323" s="72">
        <f>'Пр3 ведом'!I253</f>
        <v>1667</v>
      </c>
      <c r="I323" s="359">
        <f>'Пр3 ведом'!J253</f>
        <v>971.633</v>
      </c>
      <c r="J323" s="401">
        <f t="shared" si="42"/>
        <v>0.5828632273545291</v>
      </c>
      <c r="K323" s="353"/>
      <c r="L323" s="353"/>
      <c r="M323" s="353"/>
    </row>
    <row r="324" spans="1:13" s="322" customFormat="1" ht="32.25" customHeight="1">
      <c r="A324" s="73" t="s">
        <v>530</v>
      </c>
      <c r="B324" s="70" t="s">
        <v>78</v>
      </c>
      <c r="C324" s="70" t="s">
        <v>76</v>
      </c>
      <c r="D324" s="335" t="s">
        <v>235</v>
      </c>
      <c r="E324" s="70" t="s">
        <v>100</v>
      </c>
      <c r="F324" s="359">
        <f>F325+F327</f>
        <v>14435.1</v>
      </c>
      <c r="G324" s="359">
        <f>G325+G327</f>
        <v>-39.75</v>
      </c>
      <c r="H324" s="72">
        <f>H325+H327</f>
        <v>14502.9</v>
      </c>
      <c r="I324" s="359">
        <f>I325+I327</f>
        <v>9642.128</v>
      </c>
      <c r="J324" s="401">
        <f t="shared" si="42"/>
        <v>0.6648413765522758</v>
      </c>
      <c r="K324" s="353"/>
      <c r="L324" s="353"/>
      <c r="M324" s="353"/>
    </row>
    <row r="325" spans="1:13" s="322" customFormat="1" ht="15" customHeight="1">
      <c r="A325" s="73" t="s">
        <v>101</v>
      </c>
      <c r="B325" s="70" t="s">
        <v>78</v>
      </c>
      <c r="C325" s="70" t="s">
        <v>76</v>
      </c>
      <c r="D325" s="335" t="s">
        <v>235</v>
      </c>
      <c r="E325" s="70" t="s">
        <v>102</v>
      </c>
      <c r="F325" s="359">
        <f>F326</f>
        <v>12984.7</v>
      </c>
      <c r="G325" s="359">
        <f>G326</f>
        <v>-69.75</v>
      </c>
      <c r="H325" s="72">
        <f>H326</f>
        <v>12886.444</v>
      </c>
      <c r="I325" s="359">
        <f>I326</f>
        <v>8245.182</v>
      </c>
      <c r="J325" s="401">
        <f t="shared" si="42"/>
        <v>0.63983376639824</v>
      </c>
      <c r="K325" s="353"/>
      <c r="L325" s="353"/>
      <c r="M325" s="353"/>
    </row>
    <row r="326" spans="1:13" s="322" customFormat="1" ht="34.5" customHeight="1">
      <c r="A326" s="73" t="s">
        <v>103</v>
      </c>
      <c r="B326" s="70" t="s">
        <v>78</v>
      </c>
      <c r="C326" s="70" t="s">
        <v>76</v>
      </c>
      <c r="D326" s="335" t="s">
        <v>235</v>
      </c>
      <c r="E326" s="70" t="s">
        <v>104</v>
      </c>
      <c r="F326" s="359">
        <f>'Пр3 ведом'!G633</f>
        <v>12984.7</v>
      </c>
      <c r="G326" s="359">
        <f>'Пр3 ведом'!H633</f>
        <v>-69.75</v>
      </c>
      <c r="H326" s="72">
        <f>'Пр3 ведом'!I633+'Пр3 ведом'!I256</f>
        <v>12886.444</v>
      </c>
      <c r="I326" s="72">
        <f>'Пр3 ведом'!J633+'Пр3 ведом'!J256</f>
        <v>8245.182</v>
      </c>
      <c r="J326" s="401">
        <f t="shared" si="42"/>
        <v>0.63983376639824</v>
      </c>
      <c r="K326" s="353"/>
      <c r="L326" s="353"/>
      <c r="M326" s="353"/>
    </row>
    <row r="327" spans="1:13" s="322" customFormat="1" ht="11.25" customHeight="1">
      <c r="A327" s="73" t="s">
        <v>56</v>
      </c>
      <c r="B327" s="70" t="s">
        <v>78</v>
      </c>
      <c r="C327" s="70" t="s">
        <v>76</v>
      </c>
      <c r="D327" s="335" t="s">
        <v>235</v>
      </c>
      <c r="E327" s="70">
        <v>620</v>
      </c>
      <c r="F327" s="359">
        <f>F328</f>
        <v>1450.4</v>
      </c>
      <c r="G327" s="359">
        <f>G328</f>
        <v>30</v>
      </c>
      <c r="H327" s="72">
        <f>H328</f>
        <v>1616.4560000000001</v>
      </c>
      <c r="I327" s="359">
        <f>I328</f>
        <v>1396.9460000000001</v>
      </c>
      <c r="J327" s="401">
        <f t="shared" si="42"/>
        <v>0.8642029229375869</v>
      </c>
      <c r="K327" s="353"/>
      <c r="L327" s="353"/>
      <c r="M327" s="353"/>
    </row>
    <row r="328" spans="1:13" s="322" customFormat="1" ht="34.5" customHeight="1">
      <c r="A328" s="73" t="s">
        <v>42</v>
      </c>
      <c r="B328" s="70" t="s">
        <v>78</v>
      </c>
      <c r="C328" s="70" t="s">
        <v>76</v>
      </c>
      <c r="D328" s="335" t="s">
        <v>235</v>
      </c>
      <c r="E328" s="70">
        <v>621</v>
      </c>
      <c r="F328" s="359">
        <f>'Пр3 ведом'!G635</f>
        <v>1450.4</v>
      </c>
      <c r="G328" s="359">
        <f>'Пр3 ведом'!H635</f>
        <v>30</v>
      </c>
      <c r="H328" s="72">
        <f>'Пр3 ведом'!I635+'Пр3 ведом'!I258</f>
        <v>1616.4560000000001</v>
      </c>
      <c r="I328" s="72">
        <f>'Пр3 ведом'!J635+'Пр3 ведом'!J258</f>
        <v>1396.9460000000001</v>
      </c>
      <c r="J328" s="401">
        <f t="shared" si="42"/>
        <v>0.8642029229375869</v>
      </c>
      <c r="K328" s="353"/>
      <c r="L328" s="353"/>
      <c r="M328" s="353"/>
    </row>
    <row r="329" spans="1:13" s="322" customFormat="1" ht="12" customHeight="1">
      <c r="A329" s="166" t="s">
        <v>118</v>
      </c>
      <c r="B329" s="70" t="s">
        <v>78</v>
      </c>
      <c r="C329" s="74" t="s">
        <v>76</v>
      </c>
      <c r="D329" s="70" t="s">
        <v>235</v>
      </c>
      <c r="E329" s="70" t="s">
        <v>48</v>
      </c>
      <c r="F329" s="359">
        <f>SUM(F330)</f>
        <v>82</v>
      </c>
      <c r="G329" s="359">
        <f>SUM(G330)</f>
        <v>0</v>
      </c>
      <c r="H329" s="72">
        <f>SUM(H330)</f>
        <v>82</v>
      </c>
      <c r="I329" s="359">
        <f>SUM(I330)</f>
        <v>49.078</v>
      </c>
      <c r="J329" s="401">
        <f t="shared" si="42"/>
        <v>0.5985121951219513</v>
      </c>
      <c r="K329" s="353"/>
      <c r="L329" s="353"/>
      <c r="M329" s="353"/>
    </row>
    <row r="330" spans="1:13" s="322" customFormat="1" ht="12" customHeight="1">
      <c r="A330" s="166" t="s">
        <v>531</v>
      </c>
      <c r="B330" s="70" t="s">
        <v>78</v>
      </c>
      <c r="C330" s="74" t="s">
        <v>76</v>
      </c>
      <c r="D330" s="70" t="s">
        <v>235</v>
      </c>
      <c r="E330" s="70" t="s">
        <v>119</v>
      </c>
      <c r="F330" s="359">
        <f>SUM(F331:F332)</f>
        <v>82</v>
      </c>
      <c r="G330" s="359">
        <f>SUM(G331:G332)</f>
        <v>0</v>
      </c>
      <c r="H330" s="72">
        <f>SUM(H331:H333)</f>
        <v>82</v>
      </c>
      <c r="I330" s="72">
        <f>SUM(I331:I333)</f>
        <v>49.078</v>
      </c>
      <c r="J330" s="401">
        <f t="shared" si="42"/>
        <v>0.5985121951219513</v>
      </c>
      <c r="K330" s="353"/>
      <c r="L330" s="353"/>
      <c r="M330" s="353"/>
    </row>
    <row r="331" spans="1:13" s="322" customFormat="1" ht="12" customHeight="1">
      <c r="A331" s="220" t="s">
        <v>17</v>
      </c>
      <c r="B331" s="70" t="s">
        <v>78</v>
      </c>
      <c r="C331" s="74" t="s">
        <v>76</v>
      </c>
      <c r="D331" s="70" t="s">
        <v>235</v>
      </c>
      <c r="E331" s="70" t="s">
        <v>120</v>
      </c>
      <c r="F331" s="359">
        <f>'Пр3 ведом'!G261</f>
        <v>22</v>
      </c>
      <c r="G331" s="359">
        <f>'Пр3 ведом'!H261</f>
        <v>0</v>
      </c>
      <c r="H331" s="72">
        <f>'Пр3 ведом'!I261</f>
        <v>22</v>
      </c>
      <c r="I331" s="359">
        <f>'Пр3 ведом'!J261</f>
        <v>12.98</v>
      </c>
      <c r="J331" s="401">
        <f t="shared" si="42"/>
        <v>0.59</v>
      </c>
      <c r="K331" s="353"/>
      <c r="L331" s="353"/>
      <c r="M331" s="353"/>
    </row>
    <row r="332" spans="1:13" s="322" customFormat="1" ht="21" customHeight="1">
      <c r="A332" s="166" t="s">
        <v>532</v>
      </c>
      <c r="B332" s="70" t="s">
        <v>78</v>
      </c>
      <c r="C332" s="74" t="s">
        <v>76</v>
      </c>
      <c r="D332" s="70" t="s">
        <v>235</v>
      </c>
      <c r="E332" s="70" t="s">
        <v>122</v>
      </c>
      <c r="F332" s="359">
        <f>'Пр3 ведом'!G262</f>
        <v>60</v>
      </c>
      <c r="G332" s="359">
        <f>'Пр3 ведом'!H262</f>
        <v>0</v>
      </c>
      <c r="H332" s="72">
        <f>'Пр3 ведом'!I262</f>
        <v>0</v>
      </c>
      <c r="I332" s="359">
        <f>'Пр3 ведом'!J262</f>
        <v>0</v>
      </c>
      <c r="J332" s="401" t="e">
        <f t="shared" si="42"/>
        <v>#DIV/0!</v>
      </c>
      <c r="K332" s="353"/>
      <c r="L332" s="353"/>
      <c r="M332" s="353"/>
    </row>
    <row r="333" spans="1:13" s="322" customFormat="1" ht="21" customHeight="1">
      <c r="A333" s="73" t="s">
        <v>537</v>
      </c>
      <c r="B333" s="70" t="s">
        <v>78</v>
      </c>
      <c r="C333" s="74" t="s">
        <v>76</v>
      </c>
      <c r="D333" s="70" t="s">
        <v>235</v>
      </c>
      <c r="E333" s="70">
        <v>853</v>
      </c>
      <c r="F333" s="359"/>
      <c r="G333" s="359"/>
      <c r="H333" s="72">
        <f>'Пр3 ведом'!I263</f>
        <v>60</v>
      </c>
      <c r="I333" s="72">
        <f>'Пр3 ведом'!J263</f>
        <v>36.098</v>
      </c>
      <c r="J333" s="401">
        <f t="shared" si="42"/>
        <v>0.6016333333333334</v>
      </c>
      <c r="K333" s="353"/>
      <c r="L333" s="353"/>
      <c r="M333" s="353"/>
    </row>
    <row r="334" spans="1:13" s="322" customFormat="1" ht="21" customHeight="1">
      <c r="A334" s="73" t="s">
        <v>155</v>
      </c>
      <c r="B334" s="70" t="s">
        <v>78</v>
      </c>
      <c r="C334" s="74" t="s">
        <v>76</v>
      </c>
      <c r="D334" s="70" t="s">
        <v>254</v>
      </c>
      <c r="E334" s="70" t="s">
        <v>10</v>
      </c>
      <c r="F334" s="359">
        <f>F335+F339+F342</f>
        <v>173378</v>
      </c>
      <c r="G334" s="359">
        <f>G335+G339+G342</f>
        <v>0</v>
      </c>
      <c r="H334" s="72">
        <f>H335+H339+H342</f>
        <v>173377.998</v>
      </c>
      <c r="I334" s="359">
        <f>I335+I339+I342</f>
        <v>131828.581</v>
      </c>
      <c r="J334" s="401">
        <f t="shared" si="42"/>
        <v>0.7603535772745513</v>
      </c>
      <c r="K334" s="353"/>
      <c r="L334" s="353"/>
      <c r="M334" s="353"/>
    </row>
    <row r="335" spans="1:13" s="322" customFormat="1" ht="45">
      <c r="A335" s="73" t="s">
        <v>105</v>
      </c>
      <c r="B335" s="70" t="s">
        <v>78</v>
      </c>
      <c r="C335" s="74" t="s">
        <v>76</v>
      </c>
      <c r="D335" s="70" t="s">
        <v>254</v>
      </c>
      <c r="E335" s="70" t="s">
        <v>106</v>
      </c>
      <c r="F335" s="359">
        <f>F336</f>
        <v>11520.1</v>
      </c>
      <c r="G335" s="359">
        <f>G336</f>
        <v>0</v>
      </c>
      <c r="H335" s="72">
        <f>H336</f>
        <v>11520.1</v>
      </c>
      <c r="I335" s="359">
        <f>I336</f>
        <v>7777.9529999999995</v>
      </c>
      <c r="J335" s="401">
        <f t="shared" si="42"/>
        <v>0.6751636704542495</v>
      </c>
      <c r="K335" s="353"/>
      <c r="L335" s="353"/>
      <c r="M335" s="353"/>
    </row>
    <row r="336" spans="1:13" s="322" customFormat="1" ht="14.25" customHeight="1">
      <c r="A336" s="73" t="s">
        <v>142</v>
      </c>
      <c r="B336" s="70" t="s">
        <v>78</v>
      </c>
      <c r="C336" s="74" t="s">
        <v>76</v>
      </c>
      <c r="D336" s="70" t="s">
        <v>254</v>
      </c>
      <c r="E336" s="70">
        <v>110</v>
      </c>
      <c r="F336" s="359">
        <f>F337+F338</f>
        <v>11520.1</v>
      </c>
      <c r="G336" s="359">
        <f>G337+G338</f>
        <v>0</v>
      </c>
      <c r="H336" s="72">
        <f>H337+H338</f>
        <v>11520.1</v>
      </c>
      <c r="I336" s="359">
        <f>I337+I338</f>
        <v>7777.9529999999995</v>
      </c>
      <c r="J336" s="401">
        <f t="shared" si="42"/>
        <v>0.6751636704542495</v>
      </c>
      <c r="K336" s="353"/>
      <c r="L336" s="353"/>
      <c r="M336" s="353"/>
    </row>
    <row r="337" spans="1:13" s="322" customFormat="1" ht="14.25" customHeight="1">
      <c r="A337" s="73" t="s">
        <v>577</v>
      </c>
      <c r="B337" s="70" t="s">
        <v>78</v>
      </c>
      <c r="C337" s="74" t="s">
        <v>76</v>
      </c>
      <c r="D337" s="70" t="s">
        <v>254</v>
      </c>
      <c r="E337" s="70">
        <v>111</v>
      </c>
      <c r="F337" s="359">
        <f>'Пр3 ведом'!G267</f>
        <v>8848</v>
      </c>
      <c r="G337" s="359">
        <f>'Пр3 ведом'!H267</f>
        <v>0</v>
      </c>
      <c r="H337" s="72">
        <f>'Пр3 ведом'!I267</f>
        <v>8848</v>
      </c>
      <c r="I337" s="359">
        <f>'Пр3 ведом'!J267</f>
        <v>5884.95</v>
      </c>
      <c r="J337" s="401">
        <f t="shared" si="42"/>
        <v>0.6651164104882459</v>
      </c>
      <c r="K337" s="353"/>
      <c r="L337" s="353"/>
      <c r="M337" s="353"/>
    </row>
    <row r="338" spans="1:13" s="322" customFormat="1" ht="34.5" customHeight="1">
      <c r="A338" s="198" t="s">
        <v>576</v>
      </c>
      <c r="B338" s="70" t="s">
        <v>78</v>
      </c>
      <c r="C338" s="74" t="s">
        <v>76</v>
      </c>
      <c r="D338" s="70" t="s">
        <v>254</v>
      </c>
      <c r="E338" s="70">
        <v>119</v>
      </c>
      <c r="F338" s="359">
        <f>'Пр3 ведом'!G268</f>
        <v>2672.1</v>
      </c>
      <c r="G338" s="359">
        <f>'Пр3 ведом'!H268</f>
        <v>0</v>
      </c>
      <c r="H338" s="72">
        <f>'Пр3 ведом'!I268</f>
        <v>2672.1</v>
      </c>
      <c r="I338" s="359">
        <f>'Пр3 ведом'!J268</f>
        <v>1893.003</v>
      </c>
      <c r="J338" s="401">
        <f t="shared" si="42"/>
        <v>0.7084326933872235</v>
      </c>
      <c r="K338" s="353"/>
      <c r="L338" s="353"/>
      <c r="M338" s="353"/>
    </row>
    <row r="339" spans="1:13" s="322" customFormat="1" ht="25.5" customHeight="1">
      <c r="A339" s="73" t="s">
        <v>386</v>
      </c>
      <c r="B339" s="70" t="s">
        <v>78</v>
      </c>
      <c r="C339" s="74" t="s">
        <v>76</v>
      </c>
      <c r="D339" s="70" t="s">
        <v>254</v>
      </c>
      <c r="E339" s="70" t="s">
        <v>113</v>
      </c>
      <c r="F339" s="359">
        <f aca="true" t="shared" si="46" ref="F339:I340">SUM(F340)</f>
        <v>67</v>
      </c>
      <c r="G339" s="359">
        <f t="shared" si="46"/>
        <v>0</v>
      </c>
      <c r="H339" s="72">
        <f t="shared" si="46"/>
        <v>67</v>
      </c>
      <c r="I339" s="359">
        <f t="shared" si="46"/>
        <v>19</v>
      </c>
      <c r="J339" s="401">
        <f t="shared" si="42"/>
        <v>0.2835820895522388</v>
      </c>
      <c r="K339" s="353"/>
      <c r="L339" s="353"/>
      <c r="M339" s="353"/>
    </row>
    <row r="340" spans="1:13" s="322" customFormat="1" ht="20.25" customHeight="1">
      <c r="A340" s="73" t="s">
        <v>525</v>
      </c>
      <c r="B340" s="70" t="s">
        <v>78</v>
      </c>
      <c r="C340" s="74" t="s">
        <v>76</v>
      </c>
      <c r="D340" s="70" t="s">
        <v>254</v>
      </c>
      <c r="E340" s="70" t="s">
        <v>115</v>
      </c>
      <c r="F340" s="359">
        <f t="shared" si="46"/>
        <v>67</v>
      </c>
      <c r="G340" s="359">
        <f t="shared" si="46"/>
        <v>0</v>
      </c>
      <c r="H340" s="72">
        <f t="shared" si="46"/>
        <v>67</v>
      </c>
      <c r="I340" s="359">
        <f t="shared" si="46"/>
        <v>19</v>
      </c>
      <c r="J340" s="401">
        <f t="shared" si="42"/>
        <v>0.2835820895522388</v>
      </c>
      <c r="K340" s="353"/>
      <c r="L340" s="353"/>
      <c r="M340" s="353"/>
    </row>
    <row r="341" spans="1:13" s="322" customFormat="1" ht="20.25" customHeight="1">
      <c r="A341" s="166" t="s">
        <v>526</v>
      </c>
      <c r="B341" s="70" t="s">
        <v>78</v>
      </c>
      <c r="C341" s="74" t="s">
        <v>76</v>
      </c>
      <c r="D341" s="70" t="s">
        <v>254</v>
      </c>
      <c r="E341" s="70" t="s">
        <v>117</v>
      </c>
      <c r="F341" s="359">
        <f>'Пр3 ведом'!G271</f>
        <v>67</v>
      </c>
      <c r="G341" s="359">
        <f>'Пр3 ведом'!H271</f>
        <v>0</v>
      </c>
      <c r="H341" s="72">
        <f>'Пр3 ведом'!I271</f>
        <v>67</v>
      </c>
      <c r="I341" s="359">
        <f>'Пр3 ведом'!J271</f>
        <v>19</v>
      </c>
      <c r="J341" s="401">
        <f t="shared" si="42"/>
        <v>0.2835820895522388</v>
      </c>
      <c r="K341" s="353"/>
      <c r="L341" s="353"/>
      <c r="M341" s="353"/>
    </row>
    <row r="342" spans="1:13" s="322" customFormat="1" ht="36" customHeight="1">
      <c r="A342" s="73" t="s">
        <v>530</v>
      </c>
      <c r="B342" s="70" t="s">
        <v>78</v>
      </c>
      <c r="C342" s="70" t="s">
        <v>76</v>
      </c>
      <c r="D342" s="335" t="s">
        <v>254</v>
      </c>
      <c r="E342" s="70" t="s">
        <v>100</v>
      </c>
      <c r="F342" s="359">
        <f>F343+F345</f>
        <v>161790.9</v>
      </c>
      <c r="G342" s="359">
        <f>G343+G345</f>
        <v>0</v>
      </c>
      <c r="H342" s="72">
        <f>H343+H345</f>
        <v>161790.898</v>
      </c>
      <c r="I342" s="359">
        <f>I343+I345</f>
        <v>124031.628</v>
      </c>
      <c r="J342" s="401">
        <f t="shared" si="42"/>
        <v>0.7666168463939177</v>
      </c>
      <c r="K342" s="353"/>
      <c r="L342" s="353"/>
      <c r="M342" s="353"/>
    </row>
    <row r="343" spans="1:13" s="322" customFormat="1" ht="13.5" customHeight="1">
      <c r="A343" s="73" t="s">
        <v>101</v>
      </c>
      <c r="B343" s="70" t="s">
        <v>78</v>
      </c>
      <c r="C343" s="70" t="s">
        <v>76</v>
      </c>
      <c r="D343" s="335" t="s">
        <v>254</v>
      </c>
      <c r="E343" s="70" t="s">
        <v>102</v>
      </c>
      <c r="F343" s="359">
        <f>F344</f>
        <v>143116.6</v>
      </c>
      <c r="G343" s="359">
        <f>G344</f>
        <v>0</v>
      </c>
      <c r="H343" s="72">
        <f>H344</f>
        <v>143116.599</v>
      </c>
      <c r="I343" s="359">
        <f>I344</f>
        <v>110644.533</v>
      </c>
      <c r="J343" s="401">
        <f t="shared" si="42"/>
        <v>0.7731076183552965</v>
      </c>
      <c r="K343" s="353"/>
      <c r="L343" s="353"/>
      <c r="M343" s="353"/>
    </row>
    <row r="344" spans="1:13" s="322" customFormat="1" ht="35.25" customHeight="1">
      <c r="A344" s="73" t="s">
        <v>103</v>
      </c>
      <c r="B344" s="70" t="s">
        <v>78</v>
      </c>
      <c r="C344" s="70" t="s">
        <v>76</v>
      </c>
      <c r="D344" s="335" t="s">
        <v>254</v>
      </c>
      <c r="E344" s="70" t="s">
        <v>104</v>
      </c>
      <c r="F344" s="359">
        <f>'Пр3 ведом'!G639</f>
        <v>143116.6</v>
      </c>
      <c r="G344" s="359">
        <f>'Пр3 ведом'!H639</f>
        <v>0</v>
      </c>
      <c r="H344" s="72">
        <f>'Пр3 ведом'!I639+'Пр3 ведом'!I274</f>
        <v>143116.599</v>
      </c>
      <c r="I344" s="72">
        <f>'Пр3 ведом'!J639+'Пр3 ведом'!J274</f>
        <v>110644.533</v>
      </c>
      <c r="J344" s="401">
        <f t="shared" si="42"/>
        <v>0.7731076183552965</v>
      </c>
      <c r="K344" s="353"/>
      <c r="L344" s="353"/>
      <c r="M344" s="353"/>
    </row>
    <row r="345" spans="1:13" s="322" customFormat="1" ht="10.5" customHeight="1">
      <c r="A345" s="73" t="s">
        <v>56</v>
      </c>
      <c r="B345" s="70" t="s">
        <v>78</v>
      </c>
      <c r="C345" s="70" t="s">
        <v>76</v>
      </c>
      <c r="D345" s="335" t="s">
        <v>254</v>
      </c>
      <c r="E345" s="70">
        <v>620</v>
      </c>
      <c r="F345" s="359">
        <f>F346</f>
        <v>18674.3</v>
      </c>
      <c r="G345" s="359">
        <f>G346</f>
        <v>0</v>
      </c>
      <c r="H345" s="72">
        <f>H346</f>
        <v>18674.299</v>
      </c>
      <c r="I345" s="359">
        <f>I346</f>
        <v>13387.095</v>
      </c>
      <c r="J345" s="401">
        <f aca="true" t="shared" si="47" ref="J345:J409">I345/H345*100%</f>
        <v>0.7168726922493851</v>
      </c>
      <c r="K345" s="353"/>
      <c r="L345" s="353"/>
      <c r="M345" s="353"/>
    </row>
    <row r="346" spans="1:13" s="322" customFormat="1" ht="36" customHeight="1">
      <c r="A346" s="73" t="s">
        <v>42</v>
      </c>
      <c r="B346" s="70" t="s">
        <v>78</v>
      </c>
      <c r="C346" s="70" t="s">
        <v>76</v>
      </c>
      <c r="D346" s="335" t="s">
        <v>254</v>
      </c>
      <c r="E346" s="70">
        <v>621</v>
      </c>
      <c r="F346" s="359">
        <f>'Пр3 ведом'!G641</f>
        <v>18674.3</v>
      </c>
      <c r="G346" s="359">
        <f>'Пр3 ведом'!H641</f>
        <v>0</v>
      </c>
      <c r="H346" s="72">
        <f>'Пр3 ведом'!I641+'Пр3 ведом'!I276</f>
        <v>18674.299</v>
      </c>
      <c r="I346" s="72">
        <f>'Пр3 ведом'!J641+'Пр3 ведом'!J276</f>
        <v>13387.095</v>
      </c>
      <c r="J346" s="401">
        <f t="shared" si="47"/>
        <v>0.7168726922493851</v>
      </c>
      <c r="K346" s="353"/>
      <c r="L346" s="353"/>
      <c r="M346" s="353"/>
    </row>
    <row r="347" spans="1:13" s="322" customFormat="1" ht="36" customHeight="1">
      <c r="A347" s="73" t="s">
        <v>530</v>
      </c>
      <c r="B347" s="70" t="s">
        <v>78</v>
      </c>
      <c r="C347" s="70" t="s">
        <v>76</v>
      </c>
      <c r="D347" s="335" t="s">
        <v>680</v>
      </c>
      <c r="E347" s="70" t="s">
        <v>100</v>
      </c>
      <c r="F347" s="359">
        <f>'Пр3 ведом'!G643</f>
        <v>0</v>
      </c>
      <c r="G347" s="359">
        <f>'Пр3 ведом'!H643</f>
        <v>1579</v>
      </c>
      <c r="H347" s="359">
        <f>H348</f>
        <v>1579</v>
      </c>
      <c r="I347" s="359">
        <f>I348</f>
        <v>563.07</v>
      </c>
      <c r="J347" s="401">
        <f t="shared" si="47"/>
        <v>0.3565991133628879</v>
      </c>
      <c r="K347" s="353"/>
      <c r="L347" s="353"/>
      <c r="M347" s="353"/>
    </row>
    <row r="348" spans="1:13" s="322" customFormat="1" ht="36" customHeight="1">
      <c r="A348" s="73" t="s">
        <v>101</v>
      </c>
      <c r="B348" s="70" t="s">
        <v>78</v>
      </c>
      <c r="C348" s="70" t="s">
        <v>76</v>
      </c>
      <c r="D348" s="335" t="s">
        <v>680</v>
      </c>
      <c r="E348" s="70" t="s">
        <v>102</v>
      </c>
      <c r="F348" s="359">
        <f>'Пр3 ведом'!G644</f>
        <v>0</v>
      </c>
      <c r="G348" s="359">
        <f>'Пр3 ведом'!H644</f>
        <v>1579</v>
      </c>
      <c r="H348" s="359">
        <f>H349+H350</f>
        <v>1579</v>
      </c>
      <c r="I348" s="359">
        <f>I349+I350</f>
        <v>563.07</v>
      </c>
      <c r="J348" s="401">
        <f t="shared" si="47"/>
        <v>0.3565991133628879</v>
      </c>
      <c r="K348" s="353"/>
      <c r="L348" s="353"/>
      <c r="M348" s="353"/>
    </row>
    <row r="349" spans="1:13" s="322" customFormat="1" ht="36" customHeight="1">
      <c r="A349" s="73" t="s">
        <v>103</v>
      </c>
      <c r="B349" s="70" t="s">
        <v>78</v>
      </c>
      <c r="C349" s="70" t="s">
        <v>76</v>
      </c>
      <c r="D349" s="335" t="s">
        <v>680</v>
      </c>
      <c r="E349" s="70" t="s">
        <v>104</v>
      </c>
      <c r="F349" s="359">
        <f>'Пр3 ведом'!G645</f>
        <v>0</v>
      </c>
      <c r="G349" s="359">
        <f>'Пр3 ведом'!H645</f>
        <v>1579</v>
      </c>
      <c r="H349" s="359">
        <f>'Пр3 ведом'!I280+'Пр3 ведом'!I645</f>
        <v>79</v>
      </c>
      <c r="I349" s="359">
        <f>'Пр3 ведом'!J280+'Пр3 ведом'!J645</f>
        <v>37.07</v>
      </c>
      <c r="J349" s="401">
        <f t="shared" si="47"/>
        <v>0.4692405063291139</v>
      </c>
      <c r="K349" s="353"/>
      <c r="L349" s="353"/>
      <c r="M349" s="353"/>
    </row>
    <row r="350" spans="1:13" s="322" customFormat="1" ht="36" customHeight="1">
      <c r="A350" s="73" t="s">
        <v>778</v>
      </c>
      <c r="B350" s="70" t="s">
        <v>78</v>
      </c>
      <c r="C350" s="70" t="s">
        <v>76</v>
      </c>
      <c r="D350" s="335" t="s">
        <v>680</v>
      </c>
      <c r="E350" s="70">
        <v>612</v>
      </c>
      <c r="F350" s="359"/>
      <c r="G350" s="359"/>
      <c r="H350" s="359">
        <f>'Пр3 ведом'!I281</f>
        <v>1500</v>
      </c>
      <c r="I350" s="359">
        <f>'Пр3 ведом'!J281</f>
        <v>526</v>
      </c>
      <c r="J350" s="401">
        <f t="shared" si="47"/>
        <v>0.3506666666666667</v>
      </c>
      <c r="K350" s="353"/>
      <c r="L350" s="353"/>
      <c r="M350" s="353"/>
    </row>
    <row r="351" spans="1:13" s="337" customFormat="1" ht="22.5" customHeight="1">
      <c r="A351" s="73" t="s">
        <v>609</v>
      </c>
      <c r="B351" s="70" t="s">
        <v>78</v>
      </c>
      <c r="C351" s="74" t="s">
        <v>76</v>
      </c>
      <c r="D351" s="70" t="s">
        <v>388</v>
      </c>
      <c r="E351" s="70"/>
      <c r="F351" s="359">
        <f aca="true" t="shared" si="48" ref="F351:I352">F352</f>
        <v>1096.9</v>
      </c>
      <c r="G351" s="359">
        <f t="shared" si="48"/>
        <v>-148</v>
      </c>
      <c r="H351" s="72">
        <f t="shared" si="48"/>
        <v>948.9000000000001</v>
      </c>
      <c r="I351" s="359">
        <f t="shared" si="48"/>
        <v>0</v>
      </c>
      <c r="J351" s="401">
        <f t="shared" si="47"/>
        <v>0</v>
      </c>
      <c r="K351" s="368"/>
      <c r="L351" s="368"/>
      <c r="M351" s="368"/>
    </row>
    <row r="352" spans="1:13" s="337" customFormat="1" ht="12.75" customHeight="1">
      <c r="A352" s="202" t="s">
        <v>380</v>
      </c>
      <c r="B352" s="70" t="s">
        <v>78</v>
      </c>
      <c r="C352" s="74" t="s">
        <v>76</v>
      </c>
      <c r="D352" s="70" t="s">
        <v>389</v>
      </c>
      <c r="E352" s="70"/>
      <c r="F352" s="359">
        <f t="shared" si="48"/>
        <v>1096.9</v>
      </c>
      <c r="G352" s="359">
        <f t="shared" si="48"/>
        <v>-148</v>
      </c>
      <c r="H352" s="72">
        <f t="shared" si="48"/>
        <v>948.9000000000001</v>
      </c>
      <c r="I352" s="359">
        <f t="shared" si="48"/>
        <v>0</v>
      </c>
      <c r="J352" s="401">
        <f t="shared" si="47"/>
        <v>0</v>
      </c>
      <c r="K352" s="368"/>
      <c r="L352" s="368"/>
      <c r="M352" s="368"/>
    </row>
    <row r="353" spans="1:13" s="322" customFormat="1" ht="33.75" customHeight="1">
      <c r="A353" s="73" t="s">
        <v>530</v>
      </c>
      <c r="B353" s="70" t="s">
        <v>78</v>
      </c>
      <c r="C353" s="74" t="s">
        <v>76</v>
      </c>
      <c r="D353" s="70" t="s">
        <v>389</v>
      </c>
      <c r="E353" s="70">
        <v>600</v>
      </c>
      <c r="F353" s="359">
        <f>F354+F356</f>
        <v>1096.9</v>
      </c>
      <c r="G353" s="359">
        <f>G354+G356</f>
        <v>-148</v>
      </c>
      <c r="H353" s="72">
        <f>H354+H356</f>
        <v>948.9000000000001</v>
      </c>
      <c r="I353" s="359">
        <f>I354+I356</f>
        <v>0</v>
      </c>
      <c r="J353" s="401">
        <f t="shared" si="47"/>
        <v>0</v>
      </c>
      <c r="K353" s="353"/>
      <c r="L353" s="353"/>
      <c r="M353" s="353"/>
    </row>
    <row r="354" spans="1:13" s="322" customFormat="1" ht="15.75" customHeight="1">
      <c r="A354" s="73" t="s">
        <v>101</v>
      </c>
      <c r="B354" s="70" t="s">
        <v>78</v>
      </c>
      <c r="C354" s="74" t="s">
        <v>76</v>
      </c>
      <c r="D354" s="70" t="s">
        <v>389</v>
      </c>
      <c r="E354" s="70">
        <v>610</v>
      </c>
      <c r="F354" s="359">
        <f>F355</f>
        <v>1036.9</v>
      </c>
      <c r="G354" s="359">
        <f>G355</f>
        <v>-148</v>
      </c>
      <c r="H354" s="72">
        <f>H355</f>
        <v>888.9000000000001</v>
      </c>
      <c r="I354" s="359">
        <f>I355</f>
        <v>0</v>
      </c>
      <c r="J354" s="401">
        <f t="shared" si="47"/>
        <v>0</v>
      </c>
      <c r="K354" s="353"/>
      <c r="L354" s="353"/>
      <c r="M354" s="353"/>
    </row>
    <row r="355" spans="1:13" s="322" customFormat="1" ht="33.75">
      <c r="A355" s="73" t="s">
        <v>103</v>
      </c>
      <c r="B355" s="70" t="s">
        <v>78</v>
      </c>
      <c r="C355" s="74" t="s">
        <v>76</v>
      </c>
      <c r="D355" s="70" t="s">
        <v>389</v>
      </c>
      <c r="E355" s="70">
        <v>611</v>
      </c>
      <c r="F355" s="359">
        <f>'Пр3 ведом'!G650</f>
        <v>1036.9</v>
      </c>
      <c r="G355" s="359">
        <f>'Пр3 ведом'!H650</f>
        <v>-148</v>
      </c>
      <c r="H355" s="72">
        <f>'Пр3 ведом'!I286</f>
        <v>888.9000000000001</v>
      </c>
      <c r="I355" s="72">
        <f>'Пр3 ведом'!J286</f>
        <v>0</v>
      </c>
      <c r="J355" s="401">
        <f t="shared" si="47"/>
        <v>0</v>
      </c>
      <c r="K355" s="353"/>
      <c r="L355" s="353"/>
      <c r="M355" s="353"/>
    </row>
    <row r="356" spans="1:13" s="322" customFormat="1" ht="12.75">
      <c r="A356" s="73" t="s">
        <v>56</v>
      </c>
      <c r="B356" s="70" t="s">
        <v>78</v>
      </c>
      <c r="C356" s="74" t="s">
        <v>76</v>
      </c>
      <c r="D356" s="70" t="s">
        <v>389</v>
      </c>
      <c r="E356" s="70">
        <v>620</v>
      </c>
      <c r="F356" s="359">
        <f>F357</f>
        <v>60</v>
      </c>
      <c r="G356" s="359">
        <f>G357</f>
        <v>0</v>
      </c>
      <c r="H356" s="72">
        <f>H357</f>
        <v>60</v>
      </c>
      <c r="I356" s="359">
        <f>I357</f>
        <v>0</v>
      </c>
      <c r="J356" s="401">
        <f t="shared" si="47"/>
        <v>0</v>
      </c>
      <c r="K356" s="369"/>
      <c r="L356" s="332"/>
      <c r="M356" s="353"/>
    </row>
    <row r="357" spans="1:13" s="322" customFormat="1" ht="33.75">
      <c r="A357" s="73" t="s">
        <v>42</v>
      </c>
      <c r="B357" s="70" t="s">
        <v>78</v>
      </c>
      <c r="C357" s="74" t="s">
        <v>76</v>
      </c>
      <c r="D357" s="70" t="s">
        <v>389</v>
      </c>
      <c r="E357" s="70">
        <v>621</v>
      </c>
      <c r="F357" s="359">
        <f>'Пр3 ведом'!G652</f>
        <v>60</v>
      </c>
      <c r="G357" s="359">
        <f>'Пр3 ведом'!H652</f>
        <v>0</v>
      </c>
      <c r="H357" s="72">
        <f>'Пр3 ведом'!I288</f>
        <v>60</v>
      </c>
      <c r="I357" s="72">
        <f>'Пр3 ведом'!J288</f>
        <v>0</v>
      </c>
      <c r="J357" s="401">
        <f t="shared" si="47"/>
        <v>0</v>
      </c>
      <c r="K357" s="369"/>
      <c r="L357" s="332"/>
      <c r="M357" s="353"/>
    </row>
    <row r="358" spans="1:13" s="322" customFormat="1" ht="22.5">
      <c r="A358" s="202" t="s">
        <v>378</v>
      </c>
      <c r="B358" s="70" t="s">
        <v>78</v>
      </c>
      <c r="C358" s="70" t="s">
        <v>76</v>
      </c>
      <c r="D358" s="70" t="s">
        <v>295</v>
      </c>
      <c r="E358" s="319" t="s">
        <v>10</v>
      </c>
      <c r="F358" s="360">
        <f>F359+F364</f>
        <v>407</v>
      </c>
      <c r="G358" s="360">
        <f>G359+G364</f>
        <v>0</v>
      </c>
      <c r="H358" s="231">
        <f>H359+H364</f>
        <v>407</v>
      </c>
      <c r="I358" s="360">
        <f>I359+I364</f>
        <v>253.719</v>
      </c>
      <c r="J358" s="401">
        <f t="shared" si="47"/>
        <v>0.6233882063882064</v>
      </c>
      <c r="K358" s="316"/>
      <c r="L358" s="122"/>
      <c r="M358" s="353"/>
    </row>
    <row r="359" spans="1:13" s="322" customFormat="1" ht="45">
      <c r="A359" s="73" t="s">
        <v>105</v>
      </c>
      <c r="B359" s="70" t="s">
        <v>78</v>
      </c>
      <c r="C359" s="70" t="s">
        <v>76</v>
      </c>
      <c r="D359" s="70" t="s">
        <v>295</v>
      </c>
      <c r="E359" s="212">
        <v>100</v>
      </c>
      <c r="F359" s="361">
        <f>F360</f>
        <v>331</v>
      </c>
      <c r="G359" s="361">
        <f>G360</f>
        <v>0</v>
      </c>
      <c r="H359" s="213">
        <f>H360</f>
        <v>331</v>
      </c>
      <c r="I359" s="361">
        <f>I360</f>
        <v>231.195</v>
      </c>
      <c r="J359" s="401">
        <f t="shared" si="47"/>
        <v>0.6984743202416919</v>
      </c>
      <c r="K359" s="316"/>
      <c r="L359" s="122"/>
      <c r="M359" s="353"/>
    </row>
    <row r="360" spans="1:13" s="322" customFormat="1" ht="22.5">
      <c r="A360" s="73" t="s">
        <v>107</v>
      </c>
      <c r="B360" s="70" t="s">
        <v>78</v>
      </c>
      <c r="C360" s="70" t="s">
        <v>76</v>
      </c>
      <c r="D360" s="70" t="s">
        <v>295</v>
      </c>
      <c r="E360" s="212">
        <v>120</v>
      </c>
      <c r="F360" s="361">
        <f>F361+F362+F363</f>
        <v>331</v>
      </c>
      <c r="G360" s="361">
        <f>G361+G362+G363</f>
        <v>0</v>
      </c>
      <c r="H360" s="213">
        <f>H361+H362+H363</f>
        <v>331</v>
      </c>
      <c r="I360" s="361">
        <f>I361+I362+I363</f>
        <v>231.195</v>
      </c>
      <c r="J360" s="401">
        <f t="shared" si="47"/>
        <v>0.6984743202416919</v>
      </c>
      <c r="K360" s="316"/>
      <c r="L360" s="122"/>
      <c r="M360" s="353"/>
    </row>
    <row r="361" spans="1:13" s="322" customFormat="1" ht="12.75">
      <c r="A361" s="198" t="s">
        <v>384</v>
      </c>
      <c r="B361" s="70" t="s">
        <v>78</v>
      </c>
      <c r="C361" s="70" t="s">
        <v>76</v>
      </c>
      <c r="D361" s="70" t="s">
        <v>295</v>
      </c>
      <c r="E361" s="212">
        <v>121</v>
      </c>
      <c r="F361" s="361">
        <f>'Пр3 ведом'!G656</f>
        <v>250</v>
      </c>
      <c r="G361" s="361">
        <f>'Пр3 ведом'!H656</f>
        <v>0</v>
      </c>
      <c r="H361" s="213">
        <f>'Пр3 ведом'!I656</f>
        <v>250</v>
      </c>
      <c r="I361" s="361">
        <f>'Пр3 ведом'!J656</f>
        <v>179.285</v>
      </c>
      <c r="J361" s="401">
        <f t="shared" si="47"/>
        <v>0.71714</v>
      </c>
      <c r="K361" s="353"/>
      <c r="L361" s="353"/>
      <c r="M361" s="353"/>
    </row>
    <row r="362" spans="1:13" s="322" customFormat="1" ht="22.5">
      <c r="A362" s="198" t="s">
        <v>524</v>
      </c>
      <c r="B362" s="70" t="s">
        <v>78</v>
      </c>
      <c r="C362" s="70" t="s">
        <v>76</v>
      </c>
      <c r="D362" s="70" t="s">
        <v>295</v>
      </c>
      <c r="E362" s="70">
        <v>122</v>
      </c>
      <c r="F362" s="361">
        <f>'Пр3 ведом'!G657</f>
        <v>5.5</v>
      </c>
      <c r="G362" s="361">
        <f>'Пр3 ведом'!H657</f>
        <v>0</v>
      </c>
      <c r="H362" s="213">
        <f>'Пр3 ведом'!I657</f>
        <v>5.5</v>
      </c>
      <c r="I362" s="361">
        <f>'Пр3 ведом'!J657</f>
        <v>0</v>
      </c>
      <c r="J362" s="401">
        <f t="shared" si="47"/>
        <v>0</v>
      </c>
      <c r="K362" s="353"/>
      <c r="L362" s="353"/>
      <c r="M362" s="353"/>
    </row>
    <row r="363" spans="1:13" s="337" customFormat="1" ht="22.5" customHeight="1">
      <c r="A363" s="198" t="s">
        <v>385</v>
      </c>
      <c r="B363" s="70" t="s">
        <v>78</v>
      </c>
      <c r="C363" s="70" t="s">
        <v>76</v>
      </c>
      <c r="D363" s="70" t="s">
        <v>295</v>
      </c>
      <c r="E363" s="70">
        <v>129</v>
      </c>
      <c r="F363" s="361">
        <f>'Пр3 ведом'!G658</f>
        <v>75.5</v>
      </c>
      <c r="G363" s="361">
        <f>'Пр3 ведом'!H658</f>
        <v>0</v>
      </c>
      <c r="H363" s="213">
        <f>'Пр3 ведом'!I658</f>
        <v>75.5</v>
      </c>
      <c r="I363" s="361">
        <f>'Пр3 ведом'!J658</f>
        <v>51.91</v>
      </c>
      <c r="J363" s="401">
        <f t="shared" si="47"/>
        <v>0.6875496688741721</v>
      </c>
      <c r="K363" s="368"/>
      <c r="L363" s="368"/>
      <c r="M363" s="368"/>
    </row>
    <row r="364" spans="1:13" s="333" customFormat="1" ht="22.5">
      <c r="A364" s="73" t="s">
        <v>386</v>
      </c>
      <c r="B364" s="70" t="s">
        <v>78</v>
      </c>
      <c r="C364" s="70" t="s">
        <v>76</v>
      </c>
      <c r="D364" s="70" t="s">
        <v>295</v>
      </c>
      <c r="E364" s="70" t="s">
        <v>113</v>
      </c>
      <c r="F364" s="359">
        <f>F365</f>
        <v>76</v>
      </c>
      <c r="G364" s="359">
        <f>G365</f>
        <v>0</v>
      </c>
      <c r="H364" s="72">
        <f>H365</f>
        <v>76</v>
      </c>
      <c r="I364" s="359">
        <f>I365</f>
        <v>22.524</v>
      </c>
      <c r="J364" s="401">
        <f t="shared" si="47"/>
        <v>0.2963684210526316</v>
      </c>
      <c r="K364" s="366"/>
      <c r="L364" s="366"/>
      <c r="M364" s="366"/>
    </row>
    <row r="365" spans="1:13" s="333" customFormat="1" ht="21.75" customHeight="1">
      <c r="A365" s="73" t="s">
        <v>525</v>
      </c>
      <c r="B365" s="70" t="s">
        <v>78</v>
      </c>
      <c r="C365" s="70" t="s">
        <v>76</v>
      </c>
      <c r="D365" s="70" t="s">
        <v>295</v>
      </c>
      <c r="E365" s="70" t="s">
        <v>115</v>
      </c>
      <c r="F365" s="359">
        <f>F367+F366</f>
        <v>76</v>
      </c>
      <c r="G365" s="359">
        <f>G367+G366</f>
        <v>0</v>
      </c>
      <c r="H365" s="72">
        <f>H367+H366</f>
        <v>76</v>
      </c>
      <c r="I365" s="359">
        <f>I367+I366</f>
        <v>22.524</v>
      </c>
      <c r="J365" s="401">
        <f t="shared" si="47"/>
        <v>0.2963684210526316</v>
      </c>
      <c r="K365" s="366"/>
      <c r="L365" s="366"/>
      <c r="M365" s="366"/>
    </row>
    <row r="366" spans="1:13" s="333" customFormat="1" ht="21.75" customHeight="1">
      <c r="A366" s="166" t="s">
        <v>538</v>
      </c>
      <c r="B366" s="70" t="s">
        <v>78</v>
      </c>
      <c r="C366" s="70" t="s">
        <v>76</v>
      </c>
      <c r="D366" s="70" t="s">
        <v>295</v>
      </c>
      <c r="E366" s="70">
        <v>242</v>
      </c>
      <c r="F366" s="359">
        <f>'Пр3 ведом'!G661</f>
        <v>10</v>
      </c>
      <c r="G366" s="359">
        <f>'Пр3 ведом'!H661</f>
        <v>0</v>
      </c>
      <c r="H366" s="72">
        <f>'Пр3 ведом'!I661</f>
        <v>10</v>
      </c>
      <c r="I366" s="359">
        <f>'Пр3 ведом'!J661</f>
        <v>0</v>
      </c>
      <c r="J366" s="401">
        <f t="shared" si="47"/>
        <v>0</v>
      </c>
      <c r="K366" s="366"/>
      <c r="L366" s="366"/>
      <c r="M366" s="366"/>
    </row>
    <row r="367" spans="1:13" s="322" customFormat="1" ht="21.75" customHeight="1">
      <c r="A367" s="166" t="s">
        <v>526</v>
      </c>
      <c r="B367" s="70" t="s">
        <v>78</v>
      </c>
      <c r="C367" s="70" t="s">
        <v>76</v>
      </c>
      <c r="D367" s="70" t="s">
        <v>295</v>
      </c>
      <c r="E367" s="70" t="s">
        <v>117</v>
      </c>
      <c r="F367" s="359">
        <f>'Пр3 ведом'!G662</f>
        <v>66</v>
      </c>
      <c r="G367" s="359">
        <f>'Пр3 ведом'!H662</f>
        <v>0</v>
      </c>
      <c r="H367" s="72">
        <f>'Пр3 ведом'!I662</f>
        <v>66</v>
      </c>
      <c r="I367" s="359">
        <f>'Пр3 ведом'!J662</f>
        <v>22.524</v>
      </c>
      <c r="J367" s="401">
        <f t="shared" si="47"/>
        <v>0.3412727272727273</v>
      </c>
      <c r="K367" s="353"/>
      <c r="L367" s="353"/>
      <c r="M367" s="353"/>
    </row>
    <row r="368" spans="1:14" s="322" customFormat="1" ht="21.75" customHeight="1">
      <c r="A368" s="207" t="s">
        <v>636</v>
      </c>
      <c r="B368" s="92" t="s">
        <v>78</v>
      </c>
      <c r="C368" s="93" t="s">
        <v>14</v>
      </c>
      <c r="D368" s="70"/>
      <c r="E368" s="70"/>
      <c r="F368" s="358">
        <f>F369</f>
        <v>31908.6</v>
      </c>
      <c r="G368" s="358">
        <f aca="true" t="shared" si="49" ref="F368:I372">G369</f>
        <v>6154.1</v>
      </c>
      <c r="H368" s="195">
        <f t="shared" si="49"/>
        <v>38062.954999999994</v>
      </c>
      <c r="I368" s="358">
        <f t="shared" si="49"/>
        <v>30997.970999999998</v>
      </c>
      <c r="J368" s="401">
        <f t="shared" si="47"/>
        <v>0.8143868756380056</v>
      </c>
      <c r="K368" s="353">
        <v>38062.7</v>
      </c>
      <c r="L368" s="501">
        <f>H368-K368</f>
        <v>0.25499999999738066</v>
      </c>
      <c r="M368" s="353">
        <v>30997.983</v>
      </c>
      <c r="N368" s="499">
        <f>I368-M368</f>
        <v>-0.012000000002444722</v>
      </c>
    </row>
    <row r="369" spans="1:13" s="322" customFormat="1" ht="22.5" customHeight="1">
      <c r="A369" s="201" t="s">
        <v>301</v>
      </c>
      <c r="B369" s="70" t="s">
        <v>78</v>
      </c>
      <c r="C369" s="74" t="s">
        <v>14</v>
      </c>
      <c r="D369" s="70" t="s">
        <v>237</v>
      </c>
      <c r="E369" s="319" t="s">
        <v>10</v>
      </c>
      <c r="F369" s="360">
        <f>F370+F374</f>
        <v>31908.6</v>
      </c>
      <c r="G369" s="360">
        <f>G370+G374</f>
        <v>6154.1</v>
      </c>
      <c r="H369" s="231">
        <f>H370+H374</f>
        <v>38062.954999999994</v>
      </c>
      <c r="I369" s="360">
        <f>I370+I374</f>
        <v>30997.970999999998</v>
      </c>
      <c r="J369" s="401">
        <f t="shared" si="47"/>
        <v>0.8143868756380056</v>
      </c>
      <c r="K369" s="353"/>
      <c r="L369" s="353"/>
      <c r="M369" s="353"/>
    </row>
    <row r="370" spans="1:13" s="322" customFormat="1" ht="20.25" customHeight="1">
      <c r="A370" s="201" t="s">
        <v>36</v>
      </c>
      <c r="B370" s="70" t="s">
        <v>78</v>
      </c>
      <c r="C370" s="74" t="s">
        <v>14</v>
      </c>
      <c r="D370" s="70" t="s">
        <v>238</v>
      </c>
      <c r="E370" s="319" t="s">
        <v>10</v>
      </c>
      <c r="F370" s="360">
        <f t="shared" si="49"/>
        <v>31908.6</v>
      </c>
      <c r="G370" s="360">
        <f t="shared" si="49"/>
        <v>5976.1</v>
      </c>
      <c r="H370" s="231">
        <f t="shared" si="49"/>
        <v>37884.954999999994</v>
      </c>
      <c r="I370" s="360">
        <f t="shared" si="49"/>
        <v>30997.970999999998</v>
      </c>
      <c r="J370" s="401">
        <f t="shared" si="47"/>
        <v>0.8182132194693118</v>
      </c>
      <c r="K370" s="353"/>
      <c r="L370" s="353"/>
      <c r="M370" s="353"/>
    </row>
    <row r="371" spans="1:13" s="322" customFormat="1" ht="21" customHeight="1">
      <c r="A371" s="73" t="s">
        <v>530</v>
      </c>
      <c r="B371" s="70" t="s">
        <v>78</v>
      </c>
      <c r="C371" s="74" t="s">
        <v>14</v>
      </c>
      <c r="D371" s="70" t="s">
        <v>238</v>
      </c>
      <c r="E371" s="70">
        <v>600</v>
      </c>
      <c r="F371" s="359">
        <f t="shared" si="49"/>
        <v>31908.6</v>
      </c>
      <c r="G371" s="359">
        <f t="shared" si="49"/>
        <v>5976.1</v>
      </c>
      <c r="H371" s="72">
        <f t="shared" si="49"/>
        <v>37884.954999999994</v>
      </c>
      <c r="I371" s="359">
        <f t="shared" si="49"/>
        <v>30997.970999999998</v>
      </c>
      <c r="J371" s="401">
        <f t="shared" si="47"/>
        <v>0.8182132194693118</v>
      </c>
      <c r="K371" s="353"/>
      <c r="L371" s="353"/>
      <c r="M371" s="353"/>
    </row>
    <row r="372" spans="1:13" s="322" customFormat="1" ht="20.25" customHeight="1">
      <c r="A372" s="73" t="s">
        <v>101</v>
      </c>
      <c r="B372" s="70" t="s">
        <v>78</v>
      </c>
      <c r="C372" s="74" t="s">
        <v>14</v>
      </c>
      <c r="D372" s="70" t="s">
        <v>238</v>
      </c>
      <c r="E372" s="70">
        <v>610</v>
      </c>
      <c r="F372" s="359">
        <f t="shared" si="49"/>
        <v>31908.6</v>
      </c>
      <c r="G372" s="359">
        <f t="shared" si="49"/>
        <v>5976.1</v>
      </c>
      <c r="H372" s="72">
        <f t="shared" si="49"/>
        <v>37884.954999999994</v>
      </c>
      <c r="I372" s="359">
        <f t="shared" si="49"/>
        <v>30997.970999999998</v>
      </c>
      <c r="J372" s="401">
        <f t="shared" si="47"/>
        <v>0.8182132194693118</v>
      </c>
      <c r="K372" s="353"/>
      <c r="L372" s="353"/>
      <c r="M372" s="353"/>
    </row>
    <row r="373" spans="1:13" s="322" customFormat="1" ht="33.75" customHeight="1">
      <c r="A373" s="73" t="s">
        <v>103</v>
      </c>
      <c r="B373" s="70" t="s">
        <v>78</v>
      </c>
      <c r="C373" s="74" t="s">
        <v>14</v>
      </c>
      <c r="D373" s="70" t="s">
        <v>238</v>
      </c>
      <c r="E373" s="70">
        <v>611</v>
      </c>
      <c r="F373" s="359">
        <f>'Пр3 ведом'!G668</f>
        <v>31908.6</v>
      </c>
      <c r="G373" s="359">
        <f>'Пр3 ведом'!H668</f>
        <v>5976.1</v>
      </c>
      <c r="H373" s="72">
        <f>'Пр3 ведом'!I668+'Пр3 ведом'!I294+'Пр3 ведом'!I22</f>
        <v>37884.954999999994</v>
      </c>
      <c r="I373" s="72">
        <f>'Пр3 ведом'!J668+'Пр3 ведом'!J294+'Пр3 ведом'!J22</f>
        <v>30997.970999999998</v>
      </c>
      <c r="J373" s="401">
        <f t="shared" si="47"/>
        <v>0.8182132194693118</v>
      </c>
      <c r="K373" s="353"/>
      <c r="L373" s="353"/>
      <c r="M373" s="353"/>
    </row>
    <row r="374" spans="1:13" s="322" customFormat="1" ht="45" customHeight="1">
      <c r="A374" s="73" t="s">
        <v>609</v>
      </c>
      <c r="B374" s="70" t="s">
        <v>78</v>
      </c>
      <c r="C374" s="74" t="s">
        <v>14</v>
      </c>
      <c r="D374" s="70" t="s">
        <v>388</v>
      </c>
      <c r="E374" s="70"/>
      <c r="F374" s="359">
        <f>F375</f>
        <v>0</v>
      </c>
      <c r="G374" s="359">
        <f aca="true" t="shared" si="50" ref="G374:I377">G375</f>
        <v>178</v>
      </c>
      <c r="H374" s="72">
        <f t="shared" si="50"/>
        <v>178</v>
      </c>
      <c r="I374" s="359">
        <f t="shared" si="50"/>
        <v>0</v>
      </c>
      <c r="J374" s="401">
        <f t="shared" si="47"/>
        <v>0</v>
      </c>
      <c r="K374" s="353"/>
      <c r="L374" s="353"/>
      <c r="M374" s="353"/>
    </row>
    <row r="375" spans="1:13" s="322" customFormat="1" ht="15" customHeight="1">
      <c r="A375" s="202" t="s">
        <v>380</v>
      </c>
      <c r="B375" s="70" t="s">
        <v>78</v>
      </c>
      <c r="C375" s="74" t="s">
        <v>14</v>
      </c>
      <c r="D375" s="70" t="s">
        <v>389</v>
      </c>
      <c r="E375" s="70"/>
      <c r="F375" s="359">
        <f>F376</f>
        <v>0</v>
      </c>
      <c r="G375" s="359">
        <f t="shared" si="50"/>
        <v>178</v>
      </c>
      <c r="H375" s="72">
        <f t="shared" si="50"/>
        <v>178</v>
      </c>
      <c r="I375" s="359">
        <f t="shared" si="50"/>
        <v>0</v>
      </c>
      <c r="J375" s="401">
        <f t="shared" si="47"/>
        <v>0</v>
      </c>
      <c r="K375" s="353"/>
      <c r="L375" s="353"/>
      <c r="M375" s="353"/>
    </row>
    <row r="376" spans="1:13" s="322" customFormat="1" ht="30.75" customHeight="1">
      <c r="A376" s="73" t="s">
        <v>530</v>
      </c>
      <c r="B376" s="70" t="s">
        <v>78</v>
      </c>
      <c r="C376" s="74" t="s">
        <v>14</v>
      </c>
      <c r="D376" s="70" t="s">
        <v>389</v>
      </c>
      <c r="E376" s="70">
        <v>600</v>
      </c>
      <c r="F376" s="359">
        <f>F377</f>
        <v>0</v>
      </c>
      <c r="G376" s="359">
        <f t="shared" si="50"/>
        <v>178</v>
      </c>
      <c r="H376" s="72">
        <f t="shared" si="50"/>
        <v>178</v>
      </c>
      <c r="I376" s="359">
        <f t="shared" si="50"/>
        <v>0</v>
      </c>
      <c r="J376" s="401">
        <f t="shared" si="47"/>
        <v>0</v>
      </c>
      <c r="K376" s="353"/>
      <c r="L376" s="353"/>
      <c r="M376" s="353"/>
    </row>
    <row r="377" spans="1:13" s="322" customFormat="1" ht="15" customHeight="1">
      <c r="A377" s="73" t="s">
        <v>101</v>
      </c>
      <c r="B377" s="70" t="s">
        <v>78</v>
      </c>
      <c r="C377" s="74" t="s">
        <v>14</v>
      </c>
      <c r="D377" s="70" t="s">
        <v>389</v>
      </c>
      <c r="E377" s="70">
        <v>610</v>
      </c>
      <c r="F377" s="359">
        <f>F378</f>
        <v>0</v>
      </c>
      <c r="G377" s="359">
        <f t="shared" si="50"/>
        <v>178</v>
      </c>
      <c r="H377" s="72">
        <f t="shared" si="50"/>
        <v>178</v>
      </c>
      <c r="I377" s="359">
        <f t="shared" si="50"/>
        <v>0</v>
      </c>
      <c r="J377" s="401">
        <f t="shared" si="47"/>
        <v>0</v>
      </c>
      <c r="K377" s="353"/>
      <c r="L377" s="353"/>
      <c r="M377" s="353"/>
    </row>
    <row r="378" spans="1:13" s="322" customFormat="1" ht="35.25" customHeight="1">
      <c r="A378" s="73" t="s">
        <v>103</v>
      </c>
      <c r="B378" s="70" t="s">
        <v>78</v>
      </c>
      <c r="C378" s="74" t="s">
        <v>14</v>
      </c>
      <c r="D378" s="70" t="s">
        <v>389</v>
      </c>
      <c r="E378" s="70">
        <v>611</v>
      </c>
      <c r="F378" s="359">
        <f>'Пр3 ведом'!G673</f>
        <v>0</v>
      </c>
      <c r="G378" s="359">
        <f>'Пр3 ведом'!H673</f>
        <v>178</v>
      </c>
      <c r="H378" s="72">
        <f>'Пр3 ведом'!I299+'Пр3 ведом'!I27</f>
        <v>178</v>
      </c>
      <c r="I378" s="72">
        <f>'Пр3 ведом'!J299+'Пр3 ведом'!J27</f>
        <v>0</v>
      </c>
      <c r="J378" s="401">
        <f t="shared" si="47"/>
        <v>0</v>
      </c>
      <c r="K378" s="353"/>
      <c r="L378" s="353"/>
      <c r="M378" s="353"/>
    </row>
    <row r="379" spans="1:14" s="322" customFormat="1" ht="12.75">
      <c r="A379" s="194" t="s">
        <v>637</v>
      </c>
      <c r="B379" s="93" t="s">
        <v>78</v>
      </c>
      <c r="C379" s="93" t="s">
        <v>78</v>
      </c>
      <c r="D379" s="92"/>
      <c r="E379" s="92"/>
      <c r="F379" s="358">
        <f>F380+F387</f>
        <v>2048.6</v>
      </c>
      <c r="G379" s="358">
        <f>G380+G387</f>
        <v>0</v>
      </c>
      <c r="H379" s="195">
        <f>H380+H387</f>
        <v>2048.522</v>
      </c>
      <c r="I379" s="358">
        <f>I380+I387</f>
        <v>1929.787</v>
      </c>
      <c r="J379" s="401">
        <f t="shared" si="47"/>
        <v>0.9420386991206343</v>
      </c>
      <c r="K379" s="353">
        <v>2048.6</v>
      </c>
      <c r="L379" s="501">
        <f>H379-K379</f>
        <v>-0.07799999999997453</v>
      </c>
      <c r="M379" s="353">
        <v>1929.787</v>
      </c>
      <c r="N379" s="499">
        <f>I379-M379</f>
        <v>0</v>
      </c>
    </row>
    <row r="380" spans="1:13" s="337" customFormat="1" ht="13.5" customHeight="1">
      <c r="A380" s="201" t="s">
        <v>297</v>
      </c>
      <c r="B380" s="70" t="s">
        <v>78</v>
      </c>
      <c r="C380" s="70" t="s">
        <v>78</v>
      </c>
      <c r="D380" s="70" t="s">
        <v>236</v>
      </c>
      <c r="E380" s="319" t="s">
        <v>10</v>
      </c>
      <c r="F380" s="360">
        <f aca="true" t="shared" si="51" ref="F380:I381">F381</f>
        <v>1988.6</v>
      </c>
      <c r="G380" s="360">
        <f t="shared" si="51"/>
        <v>0</v>
      </c>
      <c r="H380" s="231">
        <f t="shared" si="51"/>
        <v>1988.522</v>
      </c>
      <c r="I380" s="360">
        <f t="shared" si="51"/>
        <v>1900.287</v>
      </c>
      <c r="J380" s="401">
        <f t="shared" si="47"/>
        <v>0.95562784822094</v>
      </c>
      <c r="K380" s="368"/>
      <c r="L380" s="368"/>
      <c r="M380" s="368"/>
    </row>
    <row r="381" spans="1:13" s="337" customFormat="1" ht="13.5" customHeight="1">
      <c r="A381" s="201" t="s">
        <v>299</v>
      </c>
      <c r="B381" s="70" t="s">
        <v>78</v>
      </c>
      <c r="C381" s="74" t="s">
        <v>78</v>
      </c>
      <c r="D381" s="70" t="s">
        <v>298</v>
      </c>
      <c r="E381" s="319"/>
      <c r="F381" s="360">
        <f t="shared" si="51"/>
        <v>1988.6</v>
      </c>
      <c r="G381" s="360">
        <f t="shared" si="51"/>
        <v>0</v>
      </c>
      <c r="H381" s="231">
        <f t="shared" si="51"/>
        <v>1988.522</v>
      </c>
      <c r="I381" s="360">
        <f t="shared" si="51"/>
        <v>1900.287</v>
      </c>
      <c r="J381" s="401">
        <f t="shared" si="47"/>
        <v>0.95562784822094</v>
      </c>
      <c r="K381" s="368"/>
      <c r="L381" s="368"/>
      <c r="M381" s="368"/>
    </row>
    <row r="382" spans="1:13" s="322" customFormat="1" ht="33.75" customHeight="1">
      <c r="A382" s="73" t="s">
        <v>530</v>
      </c>
      <c r="B382" s="70" t="s">
        <v>78</v>
      </c>
      <c r="C382" s="74" t="s">
        <v>78</v>
      </c>
      <c r="D382" s="70" t="s">
        <v>300</v>
      </c>
      <c r="E382" s="70">
        <v>600</v>
      </c>
      <c r="F382" s="359">
        <f>F383+F385</f>
        <v>1988.6</v>
      </c>
      <c r="G382" s="359">
        <f>G383+G385</f>
        <v>0</v>
      </c>
      <c r="H382" s="72">
        <f>H383+H385</f>
        <v>1988.522</v>
      </c>
      <c r="I382" s="359">
        <f>I383+I385</f>
        <v>1900.287</v>
      </c>
      <c r="J382" s="401">
        <f t="shared" si="47"/>
        <v>0.95562784822094</v>
      </c>
      <c r="K382" s="353"/>
      <c r="L382" s="353"/>
      <c r="M382" s="353"/>
    </row>
    <row r="383" spans="1:13" s="327" customFormat="1" ht="12.75" customHeight="1">
      <c r="A383" s="73" t="s">
        <v>101</v>
      </c>
      <c r="B383" s="70" t="s">
        <v>78</v>
      </c>
      <c r="C383" s="74" t="s">
        <v>78</v>
      </c>
      <c r="D383" s="70" t="s">
        <v>300</v>
      </c>
      <c r="E383" s="70">
        <v>610</v>
      </c>
      <c r="F383" s="359">
        <f>F384</f>
        <v>1838.6</v>
      </c>
      <c r="G383" s="359">
        <f>G384</f>
        <v>0</v>
      </c>
      <c r="H383" s="72">
        <f>H384</f>
        <v>1698.596</v>
      </c>
      <c r="I383" s="359">
        <f>I384</f>
        <v>1687.622</v>
      </c>
      <c r="J383" s="401">
        <f t="shared" si="47"/>
        <v>0.9935393701621811</v>
      </c>
      <c r="K383" s="364"/>
      <c r="L383" s="364"/>
      <c r="M383" s="364"/>
    </row>
    <row r="384" spans="1:13" s="322" customFormat="1" ht="37.5" customHeight="1">
      <c r="A384" s="73" t="s">
        <v>103</v>
      </c>
      <c r="B384" s="70" t="s">
        <v>78</v>
      </c>
      <c r="C384" s="74" t="s">
        <v>78</v>
      </c>
      <c r="D384" s="70" t="s">
        <v>300</v>
      </c>
      <c r="E384" s="70">
        <v>611</v>
      </c>
      <c r="F384" s="359">
        <f>'Пр3 ведом'!G679</f>
        <v>1838.6</v>
      </c>
      <c r="G384" s="359">
        <f>'Пр3 ведом'!H679</f>
        <v>0</v>
      </c>
      <c r="H384" s="72">
        <f>'Пр3 ведом'!I679+'Пр3 ведом'!I305</f>
        <v>1698.596</v>
      </c>
      <c r="I384" s="72">
        <f>'Пр3 ведом'!J679+'Пр3 ведом'!J305</f>
        <v>1687.622</v>
      </c>
      <c r="J384" s="401">
        <f t="shared" si="47"/>
        <v>0.9935393701621811</v>
      </c>
      <c r="K384" s="353"/>
      <c r="L384" s="353"/>
      <c r="M384" s="353"/>
    </row>
    <row r="385" spans="1:13" s="322" customFormat="1" ht="12.75" customHeight="1">
      <c r="A385" s="73" t="s">
        <v>56</v>
      </c>
      <c r="B385" s="70" t="s">
        <v>78</v>
      </c>
      <c r="C385" s="74" t="s">
        <v>78</v>
      </c>
      <c r="D385" s="70" t="s">
        <v>300</v>
      </c>
      <c r="E385" s="70">
        <v>620</v>
      </c>
      <c r="F385" s="359">
        <f>F386</f>
        <v>150</v>
      </c>
      <c r="G385" s="359">
        <f>G386</f>
        <v>0</v>
      </c>
      <c r="H385" s="72">
        <f>H386</f>
        <v>289.92600000000004</v>
      </c>
      <c r="I385" s="359">
        <f>I386</f>
        <v>212.66500000000002</v>
      </c>
      <c r="J385" s="401">
        <f t="shared" si="47"/>
        <v>0.7335147589384877</v>
      </c>
      <c r="K385" s="353"/>
      <c r="L385" s="353"/>
      <c r="M385" s="353"/>
    </row>
    <row r="386" spans="1:13" s="322" customFormat="1" ht="32.25" customHeight="1">
      <c r="A386" s="73" t="s">
        <v>42</v>
      </c>
      <c r="B386" s="70" t="s">
        <v>78</v>
      </c>
      <c r="C386" s="74" t="s">
        <v>78</v>
      </c>
      <c r="D386" s="70" t="s">
        <v>300</v>
      </c>
      <c r="E386" s="70">
        <v>621</v>
      </c>
      <c r="F386" s="359">
        <f>'Пр3 ведом'!G681</f>
        <v>150</v>
      </c>
      <c r="G386" s="359">
        <f>'Пр3 ведом'!H681</f>
        <v>0</v>
      </c>
      <c r="H386" s="72">
        <f>'Пр3 ведом'!I681+'Пр3 ведом'!I307</f>
        <v>289.92600000000004</v>
      </c>
      <c r="I386" s="72">
        <f>'Пр3 ведом'!J681+'Пр3 ведом'!J307</f>
        <v>212.66500000000002</v>
      </c>
      <c r="J386" s="401">
        <f t="shared" si="47"/>
        <v>0.7335147589384877</v>
      </c>
      <c r="K386" s="353"/>
      <c r="L386" s="353"/>
      <c r="M386" s="353"/>
    </row>
    <row r="387" spans="1:13" s="322" customFormat="1" ht="32.25" customHeight="1">
      <c r="A387" s="194" t="s">
        <v>665</v>
      </c>
      <c r="B387" s="93" t="s">
        <v>78</v>
      </c>
      <c r="C387" s="93" t="s">
        <v>78</v>
      </c>
      <c r="D387" s="92" t="s">
        <v>445</v>
      </c>
      <c r="E387" s="92"/>
      <c r="F387" s="358">
        <f aca="true" t="shared" si="52" ref="F387:I390">F388</f>
        <v>60</v>
      </c>
      <c r="G387" s="358">
        <f t="shared" si="52"/>
        <v>0</v>
      </c>
      <c r="H387" s="195">
        <f t="shared" si="52"/>
        <v>60</v>
      </c>
      <c r="I387" s="358">
        <f t="shared" si="52"/>
        <v>29.5</v>
      </c>
      <c r="J387" s="401">
        <f t="shared" si="47"/>
        <v>0.49166666666666664</v>
      </c>
      <c r="K387" s="353"/>
      <c r="L387" s="353"/>
      <c r="M387" s="353"/>
    </row>
    <row r="388" spans="1:13" s="322" customFormat="1" ht="25.5" customHeight="1">
      <c r="A388" s="218" t="s">
        <v>618</v>
      </c>
      <c r="B388" s="74" t="s">
        <v>78</v>
      </c>
      <c r="C388" s="74" t="s">
        <v>78</v>
      </c>
      <c r="D388" s="70" t="s">
        <v>444</v>
      </c>
      <c r="E388" s="70"/>
      <c r="F388" s="359">
        <f t="shared" si="52"/>
        <v>60</v>
      </c>
      <c r="G388" s="359">
        <f t="shared" si="52"/>
        <v>0</v>
      </c>
      <c r="H388" s="72">
        <f t="shared" si="52"/>
        <v>60</v>
      </c>
      <c r="I388" s="359">
        <f t="shared" si="52"/>
        <v>29.5</v>
      </c>
      <c r="J388" s="401">
        <f t="shared" si="47"/>
        <v>0.49166666666666664</v>
      </c>
      <c r="K388" s="353"/>
      <c r="L388" s="353"/>
      <c r="M388" s="353"/>
    </row>
    <row r="389" spans="1:13" s="322" customFormat="1" ht="25.5" customHeight="1">
      <c r="A389" s="73" t="s">
        <v>386</v>
      </c>
      <c r="B389" s="74" t="s">
        <v>78</v>
      </c>
      <c r="C389" s="74" t="s">
        <v>78</v>
      </c>
      <c r="D389" s="70" t="s">
        <v>444</v>
      </c>
      <c r="E389" s="70">
        <v>200</v>
      </c>
      <c r="F389" s="359">
        <f t="shared" si="52"/>
        <v>60</v>
      </c>
      <c r="G389" s="359">
        <f t="shared" si="52"/>
        <v>0</v>
      </c>
      <c r="H389" s="72">
        <f t="shared" si="52"/>
        <v>60</v>
      </c>
      <c r="I389" s="359">
        <f t="shared" si="52"/>
        <v>29.5</v>
      </c>
      <c r="J389" s="401">
        <f t="shared" si="47"/>
        <v>0.49166666666666664</v>
      </c>
      <c r="K389" s="353"/>
      <c r="L389" s="353"/>
      <c r="M389" s="353"/>
    </row>
    <row r="390" spans="1:13" s="322" customFormat="1" ht="26.25" customHeight="1">
      <c r="A390" s="73" t="s">
        <v>525</v>
      </c>
      <c r="B390" s="74" t="s">
        <v>78</v>
      </c>
      <c r="C390" s="74" t="s">
        <v>78</v>
      </c>
      <c r="D390" s="70" t="s">
        <v>444</v>
      </c>
      <c r="E390" s="70">
        <v>240</v>
      </c>
      <c r="F390" s="359">
        <f t="shared" si="52"/>
        <v>60</v>
      </c>
      <c r="G390" s="359">
        <f t="shared" si="52"/>
        <v>0</v>
      </c>
      <c r="H390" s="72">
        <f t="shared" si="52"/>
        <v>60</v>
      </c>
      <c r="I390" s="359">
        <f t="shared" si="52"/>
        <v>29.5</v>
      </c>
      <c r="J390" s="401">
        <f t="shared" si="47"/>
        <v>0.49166666666666664</v>
      </c>
      <c r="K390" s="353"/>
      <c r="L390" s="353"/>
      <c r="M390" s="353"/>
    </row>
    <row r="391" spans="1:13" s="322" customFormat="1" ht="26.25" customHeight="1">
      <c r="A391" s="166" t="s">
        <v>526</v>
      </c>
      <c r="B391" s="74" t="s">
        <v>78</v>
      </c>
      <c r="C391" s="74" t="s">
        <v>78</v>
      </c>
      <c r="D391" s="70" t="s">
        <v>444</v>
      </c>
      <c r="E391" s="70">
        <v>244</v>
      </c>
      <c r="F391" s="359">
        <f>'Пр3 ведом'!G686</f>
        <v>60</v>
      </c>
      <c r="G391" s="359">
        <f>'Пр3 ведом'!H686</f>
        <v>0</v>
      </c>
      <c r="H391" s="72">
        <f>'Пр3 ведом'!I686</f>
        <v>60</v>
      </c>
      <c r="I391" s="359">
        <f>'Пр3 ведом'!J686</f>
        <v>29.5</v>
      </c>
      <c r="J391" s="401">
        <f t="shared" si="47"/>
        <v>0.49166666666666664</v>
      </c>
      <c r="K391" s="353"/>
      <c r="L391" s="353"/>
      <c r="M391" s="353"/>
    </row>
    <row r="392" spans="1:14" s="322" customFormat="1" ht="12.75">
      <c r="A392" s="194" t="s">
        <v>37</v>
      </c>
      <c r="B392" s="92" t="s">
        <v>78</v>
      </c>
      <c r="C392" s="93" t="s">
        <v>98</v>
      </c>
      <c r="D392" s="92" t="s">
        <v>9</v>
      </c>
      <c r="E392" s="92" t="s">
        <v>10</v>
      </c>
      <c r="F392" s="358" t="e">
        <f>F403+F393+F398</f>
        <v>#REF!</v>
      </c>
      <c r="G392" s="358" t="e">
        <f>G403+G393+G398</f>
        <v>#REF!</v>
      </c>
      <c r="H392" s="195">
        <f>H403+H393+H398</f>
        <v>9661.1</v>
      </c>
      <c r="I392" s="358">
        <f>I403+I393+I398</f>
        <v>7836.898999999999</v>
      </c>
      <c r="J392" s="401">
        <f t="shared" si="47"/>
        <v>0.8111808179192844</v>
      </c>
      <c r="K392" s="353">
        <v>9661.12</v>
      </c>
      <c r="L392" s="501">
        <f>H392-K392</f>
        <v>-0.020000000000436557</v>
      </c>
      <c r="M392" s="353">
        <v>7836.899</v>
      </c>
      <c r="N392" s="499">
        <f>I392-M392</f>
        <v>0</v>
      </c>
    </row>
    <row r="393" spans="1:13" s="337" customFormat="1" ht="15.75" customHeight="1" hidden="1">
      <c r="A393" s="562" t="s">
        <v>301</v>
      </c>
      <c r="B393" s="550" t="s">
        <v>78</v>
      </c>
      <c r="C393" s="550" t="s">
        <v>98</v>
      </c>
      <c r="D393" s="550" t="s">
        <v>237</v>
      </c>
      <c r="E393" s="564" t="s">
        <v>10</v>
      </c>
      <c r="F393" s="569">
        <f aca="true" t="shared" si="53" ref="F393:I396">F394</f>
        <v>5976.1</v>
      </c>
      <c r="G393" s="569">
        <f t="shared" si="53"/>
        <v>-5976.1</v>
      </c>
      <c r="H393" s="565">
        <f t="shared" si="53"/>
        <v>0</v>
      </c>
      <c r="I393" s="569">
        <f t="shared" si="53"/>
        <v>0</v>
      </c>
      <c r="J393" s="548" t="e">
        <f t="shared" si="47"/>
        <v>#DIV/0!</v>
      </c>
      <c r="K393" s="368"/>
      <c r="L393" s="368"/>
      <c r="M393" s="368"/>
    </row>
    <row r="394" spans="1:13" s="322" customFormat="1" ht="21.75" customHeight="1" hidden="1">
      <c r="A394" s="544" t="s">
        <v>155</v>
      </c>
      <c r="B394" s="550" t="s">
        <v>78</v>
      </c>
      <c r="C394" s="567" t="s">
        <v>98</v>
      </c>
      <c r="D394" s="550" t="s">
        <v>238</v>
      </c>
      <c r="E394" s="550" t="s">
        <v>10</v>
      </c>
      <c r="F394" s="556">
        <f t="shared" si="53"/>
        <v>5976.1</v>
      </c>
      <c r="G394" s="556">
        <f t="shared" si="53"/>
        <v>-5976.1</v>
      </c>
      <c r="H394" s="551">
        <f t="shared" si="53"/>
        <v>0</v>
      </c>
      <c r="I394" s="556">
        <f t="shared" si="53"/>
        <v>0</v>
      </c>
      <c r="J394" s="548" t="e">
        <f t="shared" si="47"/>
        <v>#DIV/0!</v>
      </c>
      <c r="K394" s="353"/>
      <c r="L394" s="353"/>
      <c r="M394" s="353"/>
    </row>
    <row r="395" spans="1:13" s="322" customFormat="1" ht="21.75" customHeight="1" hidden="1">
      <c r="A395" s="544" t="s">
        <v>530</v>
      </c>
      <c r="B395" s="550" t="s">
        <v>78</v>
      </c>
      <c r="C395" s="567" t="s">
        <v>98</v>
      </c>
      <c r="D395" s="550" t="s">
        <v>238</v>
      </c>
      <c r="E395" s="550" t="s">
        <v>100</v>
      </c>
      <c r="F395" s="556">
        <f t="shared" si="53"/>
        <v>5976.1</v>
      </c>
      <c r="G395" s="556">
        <f t="shared" si="53"/>
        <v>-5976.1</v>
      </c>
      <c r="H395" s="551">
        <f t="shared" si="53"/>
        <v>0</v>
      </c>
      <c r="I395" s="556">
        <f t="shared" si="53"/>
        <v>0</v>
      </c>
      <c r="J395" s="548" t="e">
        <f t="shared" si="47"/>
        <v>#DIV/0!</v>
      </c>
      <c r="K395" s="353"/>
      <c r="L395" s="353"/>
      <c r="M395" s="353"/>
    </row>
    <row r="396" spans="1:13" s="322" customFormat="1" ht="16.5" customHeight="1" hidden="1">
      <c r="A396" s="544" t="s">
        <v>101</v>
      </c>
      <c r="B396" s="550" t="s">
        <v>78</v>
      </c>
      <c r="C396" s="567" t="s">
        <v>98</v>
      </c>
      <c r="D396" s="550" t="s">
        <v>238</v>
      </c>
      <c r="E396" s="550" t="s">
        <v>102</v>
      </c>
      <c r="F396" s="556">
        <f t="shared" si="53"/>
        <v>5976.1</v>
      </c>
      <c r="G396" s="556">
        <f t="shared" si="53"/>
        <v>-5976.1</v>
      </c>
      <c r="H396" s="551">
        <f t="shared" si="53"/>
        <v>0</v>
      </c>
      <c r="I396" s="556">
        <f t="shared" si="53"/>
        <v>0</v>
      </c>
      <c r="J396" s="548" t="e">
        <f t="shared" si="47"/>
        <v>#DIV/0!</v>
      </c>
      <c r="K396" s="353"/>
      <c r="L396" s="353"/>
      <c r="M396" s="353"/>
    </row>
    <row r="397" spans="1:13" s="322" customFormat="1" ht="35.25" customHeight="1" hidden="1">
      <c r="A397" s="544" t="s">
        <v>103</v>
      </c>
      <c r="B397" s="550" t="s">
        <v>78</v>
      </c>
      <c r="C397" s="567" t="s">
        <v>98</v>
      </c>
      <c r="D397" s="550" t="s">
        <v>238</v>
      </c>
      <c r="E397" s="550" t="s">
        <v>104</v>
      </c>
      <c r="F397" s="556">
        <f>'Пр3 ведом'!G692</f>
        <v>5976.1</v>
      </c>
      <c r="G397" s="556">
        <f>'Пр3 ведом'!H692</f>
        <v>-5976.1</v>
      </c>
      <c r="H397" s="551">
        <f>'Пр3 ведом'!I692</f>
        <v>0</v>
      </c>
      <c r="I397" s="556">
        <f>'Пр3 ведом'!J692</f>
        <v>0</v>
      </c>
      <c r="J397" s="548" t="e">
        <f>I397/H397*100%</f>
        <v>#DIV/0!</v>
      </c>
      <c r="K397" s="353"/>
      <c r="L397" s="353"/>
      <c r="M397" s="353"/>
    </row>
    <row r="398" spans="1:13" s="322" customFormat="1" ht="35.25" customHeight="1" hidden="1">
      <c r="A398" s="544" t="s">
        <v>609</v>
      </c>
      <c r="B398" s="550" t="s">
        <v>78</v>
      </c>
      <c r="C398" s="567" t="s">
        <v>98</v>
      </c>
      <c r="D398" s="550" t="s">
        <v>388</v>
      </c>
      <c r="E398" s="550"/>
      <c r="F398" s="556">
        <f aca="true" t="shared" si="54" ref="F398:I401">F399</f>
        <v>30</v>
      </c>
      <c r="G398" s="556">
        <f t="shared" si="54"/>
        <v>-30</v>
      </c>
      <c r="H398" s="551">
        <f t="shared" si="54"/>
        <v>0</v>
      </c>
      <c r="I398" s="556">
        <f t="shared" si="54"/>
        <v>0</v>
      </c>
      <c r="J398" s="548" t="e">
        <f t="shared" si="47"/>
        <v>#DIV/0!</v>
      </c>
      <c r="K398" s="353"/>
      <c r="L398" s="353"/>
      <c r="M398" s="353"/>
    </row>
    <row r="399" spans="1:13" s="322" customFormat="1" ht="35.25" customHeight="1" hidden="1">
      <c r="A399" s="568" t="s">
        <v>380</v>
      </c>
      <c r="B399" s="550" t="s">
        <v>78</v>
      </c>
      <c r="C399" s="567" t="s">
        <v>98</v>
      </c>
      <c r="D399" s="550" t="s">
        <v>389</v>
      </c>
      <c r="E399" s="550"/>
      <c r="F399" s="556">
        <f t="shared" si="54"/>
        <v>30</v>
      </c>
      <c r="G399" s="556">
        <f t="shared" si="54"/>
        <v>-30</v>
      </c>
      <c r="H399" s="551">
        <f t="shared" si="54"/>
        <v>0</v>
      </c>
      <c r="I399" s="556">
        <f t="shared" si="54"/>
        <v>0</v>
      </c>
      <c r="J399" s="548" t="e">
        <f t="shared" si="47"/>
        <v>#DIV/0!</v>
      </c>
      <c r="K399" s="353"/>
      <c r="L399" s="353"/>
      <c r="M399" s="353"/>
    </row>
    <row r="400" spans="1:13" s="322" customFormat="1" ht="22.5" hidden="1">
      <c r="A400" s="544" t="s">
        <v>530</v>
      </c>
      <c r="B400" s="550" t="s">
        <v>78</v>
      </c>
      <c r="C400" s="567" t="s">
        <v>98</v>
      </c>
      <c r="D400" s="550" t="s">
        <v>389</v>
      </c>
      <c r="E400" s="550">
        <v>600</v>
      </c>
      <c r="F400" s="556">
        <f t="shared" si="54"/>
        <v>30</v>
      </c>
      <c r="G400" s="556">
        <f t="shared" si="54"/>
        <v>-30</v>
      </c>
      <c r="H400" s="551">
        <f t="shared" si="54"/>
        <v>0</v>
      </c>
      <c r="I400" s="556">
        <f t="shared" si="54"/>
        <v>0</v>
      </c>
      <c r="J400" s="548" t="e">
        <f t="shared" si="47"/>
        <v>#DIV/0!</v>
      </c>
      <c r="K400" s="353"/>
      <c r="L400" s="353"/>
      <c r="M400" s="353"/>
    </row>
    <row r="401" spans="1:13" s="322" customFormat="1" ht="12.75" hidden="1">
      <c r="A401" s="544" t="s">
        <v>101</v>
      </c>
      <c r="B401" s="550" t="s">
        <v>78</v>
      </c>
      <c r="C401" s="567" t="s">
        <v>98</v>
      </c>
      <c r="D401" s="550" t="s">
        <v>389</v>
      </c>
      <c r="E401" s="550">
        <v>610</v>
      </c>
      <c r="F401" s="556">
        <f t="shared" si="54"/>
        <v>30</v>
      </c>
      <c r="G401" s="556">
        <f t="shared" si="54"/>
        <v>-30</v>
      </c>
      <c r="H401" s="551">
        <f t="shared" si="54"/>
        <v>0</v>
      </c>
      <c r="I401" s="556">
        <f t="shared" si="54"/>
        <v>0</v>
      </c>
      <c r="J401" s="548" t="e">
        <f t="shared" si="47"/>
        <v>#DIV/0!</v>
      </c>
      <c r="K401" s="353"/>
      <c r="L401" s="353"/>
      <c r="M401" s="353"/>
    </row>
    <row r="402" spans="1:13" s="322" customFormat="1" ht="33.75" hidden="1">
      <c r="A402" s="544" t="s">
        <v>103</v>
      </c>
      <c r="B402" s="550" t="s">
        <v>78</v>
      </c>
      <c r="C402" s="567" t="s">
        <v>98</v>
      </c>
      <c r="D402" s="550" t="s">
        <v>389</v>
      </c>
      <c r="E402" s="550">
        <v>611</v>
      </c>
      <c r="F402" s="556">
        <f>'Пр3 ведом'!G697</f>
        <v>30</v>
      </c>
      <c r="G402" s="556">
        <f>'Пр3 ведом'!H697</f>
        <v>-30</v>
      </c>
      <c r="H402" s="551">
        <f>'Пр3 ведом'!I697</f>
        <v>0</v>
      </c>
      <c r="I402" s="556">
        <f>'Пр3 ведом'!J697</f>
        <v>0</v>
      </c>
      <c r="J402" s="548" t="e">
        <f t="shared" si="47"/>
        <v>#DIV/0!</v>
      </c>
      <c r="K402" s="353"/>
      <c r="L402" s="353"/>
      <c r="M402" s="353"/>
    </row>
    <row r="403" spans="1:13" s="322" customFormat="1" ht="34.5" customHeight="1">
      <c r="A403" s="201" t="s">
        <v>629</v>
      </c>
      <c r="B403" s="70" t="s">
        <v>78</v>
      </c>
      <c r="C403" s="74" t="s">
        <v>98</v>
      </c>
      <c r="D403" s="70" t="s">
        <v>245</v>
      </c>
      <c r="E403" s="92"/>
      <c r="F403" s="359" t="e">
        <f>F404+F423+F409+F424</f>
        <v>#REF!</v>
      </c>
      <c r="G403" s="359" t="e">
        <f>G404+G423+G409+G424</f>
        <v>#REF!</v>
      </c>
      <c r="H403" s="72">
        <f>H404+H423+H409</f>
        <v>9661.1</v>
      </c>
      <c r="I403" s="72">
        <f>I404+I423+I409</f>
        <v>7836.898999999999</v>
      </c>
      <c r="J403" s="401">
        <f t="shared" si="47"/>
        <v>0.8111808179192844</v>
      </c>
      <c r="K403" s="353"/>
      <c r="L403" s="353"/>
      <c r="M403" s="353"/>
    </row>
    <row r="404" spans="1:13" s="322" customFormat="1" ht="25.5" customHeight="1">
      <c r="A404" s="73" t="s">
        <v>253</v>
      </c>
      <c r="B404" s="70" t="s">
        <v>78</v>
      </c>
      <c r="C404" s="74" t="s">
        <v>98</v>
      </c>
      <c r="D404" s="70" t="s">
        <v>246</v>
      </c>
      <c r="E404" s="70"/>
      <c r="F404" s="359">
        <f aca="true" t="shared" si="55" ref="F404:I405">F405</f>
        <v>1001</v>
      </c>
      <c r="G404" s="359">
        <f t="shared" si="55"/>
        <v>0</v>
      </c>
      <c r="H404" s="72">
        <f t="shared" si="55"/>
        <v>1001</v>
      </c>
      <c r="I404" s="359">
        <f t="shared" si="55"/>
        <v>585.729</v>
      </c>
      <c r="J404" s="401">
        <f t="shared" si="47"/>
        <v>0.5851438561438562</v>
      </c>
      <c r="K404" s="353"/>
      <c r="L404" s="353"/>
      <c r="M404" s="353"/>
    </row>
    <row r="405" spans="1:13" s="322" customFormat="1" ht="45">
      <c r="A405" s="73" t="s">
        <v>105</v>
      </c>
      <c r="B405" s="70" t="s">
        <v>78</v>
      </c>
      <c r="C405" s="74" t="s">
        <v>98</v>
      </c>
      <c r="D405" s="70" t="s">
        <v>246</v>
      </c>
      <c r="E405" s="70">
        <v>100</v>
      </c>
      <c r="F405" s="359">
        <f t="shared" si="55"/>
        <v>1001</v>
      </c>
      <c r="G405" s="359">
        <f t="shared" si="55"/>
        <v>0</v>
      </c>
      <c r="H405" s="72">
        <f t="shared" si="55"/>
        <v>1001</v>
      </c>
      <c r="I405" s="359">
        <f t="shared" si="55"/>
        <v>585.729</v>
      </c>
      <c r="J405" s="401">
        <f t="shared" si="47"/>
        <v>0.5851438561438562</v>
      </c>
      <c r="K405" s="353"/>
      <c r="L405" s="353"/>
      <c r="M405" s="353"/>
    </row>
    <row r="406" spans="1:13" s="322" customFormat="1" ht="24.75" customHeight="1">
      <c r="A406" s="73" t="s">
        <v>107</v>
      </c>
      <c r="B406" s="70" t="s">
        <v>78</v>
      </c>
      <c r="C406" s="74" t="s">
        <v>98</v>
      </c>
      <c r="D406" s="70" t="s">
        <v>246</v>
      </c>
      <c r="E406" s="70">
        <v>120</v>
      </c>
      <c r="F406" s="359">
        <f>F407+F408</f>
        <v>1001</v>
      </c>
      <c r="G406" s="359">
        <f>G407+G408</f>
        <v>0</v>
      </c>
      <c r="H406" s="72">
        <f>H407+H408</f>
        <v>1001</v>
      </c>
      <c r="I406" s="359">
        <f>I407+I408</f>
        <v>585.729</v>
      </c>
      <c r="J406" s="401">
        <f t="shared" si="47"/>
        <v>0.5851438561438562</v>
      </c>
      <c r="K406" s="353"/>
      <c r="L406" s="353"/>
      <c r="M406" s="353"/>
    </row>
    <row r="407" spans="1:13" s="322" customFormat="1" ht="14.25" customHeight="1">
      <c r="A407" s="198" t="s">
        <v>384</v>
      </c>
      <c r="B407" s="70" t="s">
        <v>78</v>
      </c>
      <c r="C407" s="74" t="s">
        <v>98</v>
      </c>
      <c r="D407" s="70" t="s">
        <v>246</v>
      </c>
      <c r="E407" s="70">
        <v>121</v>
      </c>
      <c r="F407" s="359">
        <f>'Пр3 ведом'!G313</f>
        <v>768.8</v>
      </c>
      <c r="G407" s="359">
        <f>'Пр3 ведом'!H313</f>
        <v>0</v>
      </c>
      <c r="H407" s="72">
        <f>'Пр3 ведом'!I313</f>
        <v>768.8</v>
      </c>
      <c r="I407" s="359">
        <f>'Пр3 ведом'!J313</f>
        <v>443.087</v>
      </c>
      <c r="J407" s="401">
        <f t="shared" si="47"/>
        <v>0.576335848074922</v>
      </c>
      <c r="K407" s="353"/>
      <c r="L407" s="353"/>
      <c r="M407" s="353"/>
    </row>
    <row r="408" spans="1:13" s="322" customFormat="1" ht="33.75" customHeight="1">
      <c r="A408" s="198" t="s">
        <v>385</v>
      </c>
      <c r="B408" s="70" t="s">
        <v>78</v>
      </c>
      <c r="C408" s="74" t="s">
        <v>98</v>
      </c>
      <c r="D408" s="70" t="s">
        <v>246</v>
      </c>
      <c r="E408" s="70">
        <v>129</v>
      </c>
      <c r="F408" s="359">
        <f>'Пр3 ведом'!G314</f>
        <v>232.2</v>
      </c>
      <c r="G408" s="359">
        <f>'Пр3 ведом'!H314</f>
        <v>0</v>
      </c>
      <c r="H408" s="72">
        <f>'Пр3 ведом'!I314</f>
        <v>232.2</v>
      </c>
      <c r="I408" s="359">
        <f>'Пр3 ведом'!J314</f>
        <v>142.642</v>
      </c>
      <c r="J408" s="401">
        <f t="shared" si="47"/>
        <v>0.6143066322136089</v>
      </c>
      <c r="K408" s="353"/>
      <c r="L408" s="353"/>
      <c r="M408" s="353"/>
    </row>
    <row r="409" spans="1:13" s="327" customFormat="1" ht="12.75" customHeight="1">
      <c r="A409" s="73" t="s">
        <v>252</v>
      </c>
      <c r="B409" s="70" t="s">
        <v>78</v>
      </c>
      <c r="C409" s="74" t="s">
        <v>98</v>
      </c>
      <c r="D409" s="70" t="s">
        <v>248</v>
      </c>
      <c r="E409" s="70" t="s">
        <v>10</v>
      </c>
      <c r="F409" s="359">
        <f>F410+F414+F418</f>
        <v>8127.900000000001</v>
      </c>
      <c r="G409" s="359">
        <f>G410+G414+G418</f>
        <v>0</v>
      </c>
      <c r="H409" s="72">
        <f>H410+H414+H418</f>
        <v>8127.900000000001</v>
      </c>
      <c r="I409" s="359">
        <f>I410+I414+I418</f>
        <v>6859.95</v>
      </c>
      <c r="J409" s="401">
        <f t="shared" si="47"/>
        <v>0.8440002952792234</v>
      </c>
      <c r="K409" s="364"/>
      <c r="L409" s="364"/>
      <c r="M409" s="364"/>
    </row>
    <row r="410" spans="1:13" s="322" customFormat="1" ht="33" customHeight="1">
      <c r="A410" s="73" t="s">
        <v>105</v>
      </c>
      <c r="B410" s="70" t="s">
        <v>78</v>
      </c>
      <c r="C410" s="74" t="s">
        <v>98</v>
      </c>
      <c r="D410" s="70" t="s">
        <v>249</v>
      </c>
      <c r="E410" s="70" t="s">
        <v>106</v>
      </c>
      <c r="F410" s="359">
        <f>F411</f>
        <v>7307.1</v>
      </c>
      <c r="G410" s="359">
        <f>G411</f>
        <v>0</v>
      </c>
      <c r="H410" s="72">
        <f>H411</f>
        <v>7307.1</v>
      </c>
      <c r="I410" s="359">
        <f>I411</f>
        <v>6389.246</v>
      </c>
      <c r="J410" s="401">
        <f aca="true" t="shared" si="56" ref="J410:J485">I410/H410*100%</f>
        <v>0.8743887451930314</v>
      </c>
      <c r="K410" s="353"/>
      <c r="L410" s="353"/>
      <c r="M410" s="353"/>
    </row>
    <row r="411" spans="1:13" s="322" customFormat="1" ht="19.5" customHeight="1">
      <c r="A411" s="73" t="s">
        <v>142</v>
      </c>
      <c r="B411" s="70" t="s">
        <v>78</v>
      </c>
      <c r="C411" s="74" t="s">
        <v>98</v>
      </c>
      <c r="D411" s="70" t="s">
        <v>249</v>
      </c>
      <c r="E411" s="70">
        <v>110</v>
      </c>
      <c r="F411" s="359">
        <f>F412+F413</f>
        <v>7307.1</v>
      </c>
      <c r="G411" s="359">
        <f>G412+G413</f>
        <v>0</v>
      </c>
      <c r="H411" s="72">
        <f>H412+H413</f>
        <v>7307.1</v>
      </c>
      <c r="I411" s="359">
        <f>I412+I413</f>
        <v>6389.246</v>
      </c>
      <c r="J411" s="401">
        <f t="shared" si="56"/>
        <v>0.8743887451930314</v>
      </c>
      <c r="K411" s="353"/>
      <c r="L411" s="353"/>
      <c r="M411" s="353"/>
    </row>
    <row r="412" spans="1:13" s="322" customFormat="1" ht="14.25" customHeight="1">
      <c r="A412" s="73" t="s">
        <v>577</v>
      </c>
      <c r="B412" s="70" t="s">
        <v>78</v>
      </c>
      <c r="C412" s="74" t="s">
        <v>98</v>
      </c>
      <c r="D412" s="70" t="s">
        <v>249</v>
      </c>
      <c r="E412" s="70">
        <v>111</v>
      </c>
      <c r="F412" s="359">
        <f>'Пр3 ведом'!G318</f>
        <v>5612.2</v>
      </c>
      <c r="G412" s="359">
        <f>'Пр3 ведом'!H318</f>
        <v>0</v>
      </c>
      <c r="H412" s="72">
        <f>'Пр3 ведом'!I318</f>
        <v>5612.2</v>
      </c>
      <c r="I412" s="359">
        <f>'Пр3 ведом'!J318</f>
        <v>4784.028</v>
      </c>
      <c r="J412" s="401">
        <f t="shared" si="56"/>
        <v>0.8524336267417413</v>
      </c>
      <c r="K412" s="353"/>
      <c r="L412" s="353"/>
      <c r="M412" s="353"/>
    </row>
    <row r="413" spans="1:13" s="322" customFormat="1" ht="20.25" customHeight="1">
      <c r="A413" s="198" t="s">
        <v>576</v>
      </c>
      <c r="B413" s="70" t="s">
        <v>78</v>
      </c>
      <c r="C413" s="74" t="s">
        <v>98</v>
      </c>
      <c r="D413" s="70" t="s">
        <v>249</v>
      </c>
      <c r="E413" s="70">
        <v>119</v>
      </c>
      <c r="F413" s="359">
        <f>'Пр3 ведом'!G319</f>
        <v>1694.9</v>
      </c>
      <c r="G413" s="359">
        <f>'Пр3 ведом'!H319</f>
        <v>0</v>
      </c>
      <c r="H413" s="72">
        <f>'Пр3 ведом'!I319</f>
        <v>1694.9</v>
      </c>
      <c r="I413" s="359">
        <f>'Пр3 ведом'!J319</f>
        <v>1605.218</v>
      </c>
      <c r="J413" s="401">
        <f t="shared" si="56"/>
        <v>0.947087143784294</v>
      </c>
      <c r="K413" s="353"/>
      <c r="L413" s="353"/>
      <c r="M413" s="353"/>
    </row>
    <row r="414" spans="1:13" s="322" customFormat="1" ht="20.25" customHeight="1">
      <c r="A414" s="73" t="s">
        <v>386</v>
      </c>
      <c r="B414" s="70" t="s">
        <v>78</v>
      </c>
      <c r="C414" s="74" t="s">
        <v>98</v>
      </c>
      <c r="D414" s="70" t="s">
        <v>250</v>
      </c>
      <c r="E414" s="70" t="s">
        <v>113</v>
      </c>
      <c r="F414" s="359">
        <f>F415</f>
        <v>788.6</v>
      </c>
      <c r="G414" s="359">
        <f>G415</f>
        <v>0</v>
      </c>
      <c r="H414" s="72">
        <f>H415</f>
        <v>787.8000000000001</v>
      </c>
      <c r="I414" s="359">
        <f>I415</f>
        <v>443.204</v>
      </c>
      <c r="J414" s="401">
        <f t="shared" si="56"/>
        <v>0.5625844122873825</v>
      </c>
      <c r="K414" s="353"/>
      <c r="L414" s="353"/>
      <c r="M414" s="353"/>
    </row>
    <row r="415" spans="1:13" s="327" customFormat="1" ht="20.25" customHeight="1">
      <c r="A415" s="73" t="s">
        <v>525</v>
      </c>
      <c r="B415" s="70" t="s">
        <v>78</v>
      </c>
      <c r="C415" s="74" t="s">
        <v>98</v>
      </c>
      <c r="D415" s="70" t="s">
        <v>250</v>
      </c>
      <c r="E415" s="70" t="s">
        <v>115</v>
      </c>
      <c r="F415" s="359">
        <f>F417+F416</f>
        <v>788.6</v>
      </c>
      <c r="G415" s="359">
        <f>G417+G416</f>
        <v>0</v>
      </c>
      <c r="H415" s="72">
        <f>H417+H416</f>
        <v>787.8000000000001</v>
      </c>
      <c r="I415" s="359">
        <f>I417+I416</f>
        <v>443.204</v>
      </c>
      <c r="J415" s="401">
        <f t="shared" si="56"/>
        <v>0.5625844122873825</v>
      </c>
      <c r="K415" s="364"/>
      <c r="L415" s="364"/>
      <c r="M415" s="364"/>
    </row>
    <row r="416" spans="1:13" s="327" customFormat="1" ht="20.25" customHeight="1">
      <c r="A416" s="166" t="s">
        <v>538</v>
      </c>
      <c r="B416" s="70" t="s">
        <v>78</v>
      </c>
      <c r="C416" s="74" t="s">
        <v>98</v>
      </c>
      <c r="D416" s="70" t="s">
        <v>250</v>
      </c>
      <c r="E416" s="70">
        <v>242</v>
      </c>
      <c r="F416" s="359">
        <f>'Пр3 ведом'!G322</f>
        <v>163</v>
      </c>
      <c r="G416" s="359">
        <f>'Пр3 ведом'!H322</f>
        <v>0</v>
      </c>
      <c r="H416" s="72">
        <f>'Пр3 ведом'!I322</f>
        <v>221.1</v>
      </c>
      <c r="I416" s="359">
        <f>'Пр3 ведом'!J322</f>
        <v>139.428</v>
      </c>
      <c r="J416" s="401">
        <f t="shared" si="56"/>
        <v>0.6306105834464043</v>
      </c>
      <c r="K416" s="364"/>
      <c r="L416" s="364"/>
      <c r="M416" s="364"/>
    </row>
    <row r="417" spans="1:13" s="327" customFormat="1" ht="20.25" customHeight="1">
      <c r="A417" s="166" t="s">
        <v>526</v>
      </c>
      <c r="B417" s="70" t="s">
        <v>78</v>
      </c>
      <c r="C417" s="74" t="s">
        <v>98</v>
      </c>
      <c r="D417" s="70" t="s">
        <v>250</v>
      </c>
      <c r="E417" s="70" t="s">
        <v>117</v>
      </c>
      <c r="F417" s="359">
        <f>'Пр3 ведом'!G323</f>
        <v>625.6</v>
      </c>
      <c r="G417" s="359">
        <f>'Пр3 ведом'!H323</f>
        <v>0</v>
      </c>
      <c r="H417" s="72">
        <f>'Пр3 ведом'!I323</f>
        <v>566.7</v>
      </c>
      <c r="I417" s="359">
        <f>'Пр3 ведом'!J323</f>
        <v>303.776</v>
      </c>
      <c r="J417" s="401">
        <f t="shared" si="56"/>
        <v>0.5360437621316393</v>
      </c>
      <c r="K417" s="364"/>
      <c r="L417" s="364"/>
      <c r="M417" s="364"/>
    </row>
    <row r="418" spans="1:13" s="322" customFormat="1" ht="13.5" customHeight="1">
      <c r="A418" s="166" t="s">
        <v>118</v>
      </c>
      <c r="B418" s="70" t="s">
        <v>78</v>
      </c>
      <c r="C418" s="74" t="s">
        <v>98</v>
      </c>
      <c r="D418" s="70" t="s">
        <v>250</v>
      </c>
      <c r="E418" s="70" t="s">
        <v>48</v>
      </c>
      <c r="F418" s="359">
        <f>F419</f>
        <v>32.2</v>
      </c>
      <c r="G418" s="359">
        <f>G419</f>
        <v>0</v>
      </c>
      <c r="H418" s="72">
        <f>H419</f>
        <v>33</v>
      </c>
      <c r="I418" s="359">
        <f>I419</f>
        <v>27.5</v>
      </c>
      <c r="J418" s="401">
        <f t="shared" si="56"/>
        <v>0.8333333333333334</v>
      </c>
      <c r="K418" s="353"/>
      <c r="L418" s="353"/>
      <c r="M418" s="353"/>
    </row>
    <row r="419" spans="1:13" s="322" customFormat="1" ht="13.5" customHeight="1">
      <c r="A419" s="166" t="s">
        <v>531</v>
      </c>
      <c r="B419" s="70" t="s">
        <v>78</v>
      </c>
      <c r="C419" s="74" t="s">
        <v>98</v>
      </c>
      <c r="D419" s="70" t="s">
        <v>250</v>
      </c>
      <c r="E419" s="70" t="s">
        <v>119</v>
      </c>
      <c r="F419" s="359">
        <f>F420+F421</f>
        <v>32.2</v>
      </c>
      <c r="G419" s="359">
        <f>G420+G421</f>
        <v>0</v>
      </c>
      <c r="H419" s="72">
        <f>H420+H421+H422</f>
        <v>33</v>
      </c>
      <c r="I419" s="72">
        <f>I420+I421+I422</f>
        <v>27.5</v>
      </c>
      <c r="J419" s="401">
        <f t="shared" si="56"/>
        <v>0.8333333333333334</v>
      </c>
      <c r="K419" s="353"/>
      <c r="L419" s="353"/>
      <c r="M419" s="353"/>
    </row>
    <row r="420" spans="1:13" s="322" customFormat="1" ht="13.5" customHeight="1">
      <c r="A420" s="220" t="s">
        <v>17</v>
      </c>
      <c r="B420" s="70" t="s">
        <v>78</v>
      </c>
      <c r="C420" s="74" t="s">
        <v>98</v>
      </c>
      <c r="D420" s="70" t="s">
        <v>250</v>
      </c>
      <c r="E420" s="70" t="s">
        <v>120</v>
      </c>
      <c r="F420" s="359">
        <f>'Пр3 ведом'!G326</f>
        <v>5.1</v>
      </c>
      <c r="G420" s="359">
        <f>'Пр3 ведом'!H326</f>
        <v>0</v>
      </c>
      <c r="H420" s="72">
        <f>'Пр3 ведом'!I326</f>
        <v>7.9</v>
      </c>
      <c r="I420" s="359">
        <f>'Пр3 ведом'!J326</f>
        <v>2.4</v>
      </c>
      <c r="J420" s="401">
        <f t="shared" si="56"/>
        <v>0.30379746835443033</v>
      </c>
      <c r="K420" s="353"/>
      <c r="L420" s="353"/>
      <c r="M420" s="353"/>
    </row>
    <row r="421" spans="1:13" s="322" customFormat="1" ht="13.5" customHeight="1">
      <c r="A421" s="166" t="s">
        <v>532</v>
      </c>
      <c r="B421" s="70" t="s">
        <v>78</v>
      </c>
      <c r="C421" s="74" t="s">
        <v>98</v>
      </c>
      <c r="D421" s="70" t="s">
        <v>250</v>
      </c>
      <c r="E421" s="70">
        <v>852</v>
      </c>
      <c r="F421" s="359">
        <f>'Пр3 ведом'!G327</f>
        <v>27.1</v>
      </c>
      <c r="G421" s="359">
        <f>'Пр3 ведом'!H327</f>
        <v>0</v>
      </c>
      <c r="H421" s="72">
        <f>'Пр3 ведом'!I327</f>
        <v>3.1</v>
      </c>
      <c r="I421" s="359">
        <f>'Пр3 ведом'!J327</f>
        <v>3.1</v>
      </c>
      <c r="J421" s="401">
        <f t="shared" si="56"/>
        <v>1</v>
      </c>
      <c r="K421" s="353"/>
      <c r="L421" s="353"/>
      <c r="M421" s="353"/>
    </row>
    <row r="422" spans="1:13" s="322" customFormat="1" ht="13.5" customHeight="1">
      <c r="A422" s="73" t="s">
        <v>537</v>
      </c>
      <c r="B422" s="70" t="s">
        <v>78</v>
      </c>
      <c r="C422" s="74" t="s">
        <v>98</v>
      </c>
      <c r="D422" s="70" t="s">
        <v>250</v>
      </c>
      <c r="E422" s="70">
        <v>853</v>
      </c>
      <c r="F422" s="359"/>
      <c r="G422" s="359"/>
      <c r="H422" s="72">
        <f>'Пр3 ведом'!I328</f>
        <v>22</v>
      </c>
      <c r="I422" s="72">
        <f>'Пр3 ведом'!J328</f>
        <v>22</v>
      </c>
      <c r="J422" s="401">
        <f t="shared" si="56"/>
        <v>1</v>
      </c>
      <c r="K422" s="353"/>
      <c r="L422" s="353"/>
      <c r="M422" s="353"/>
    </row>
    <row r="423" spans="1:13" s="322" customFormat="1" ht="24.75" customHeight="1">
      <c r="A423" s="73" t="s">
        <v>264</v>
      </c>
      <c r="B423" s="70" t="s">
        <v>78</v>
      </c>
      <c r="C423" s="74" t="s">
        <v>98</v>
      </c>
      <c r="D423" s="70" t="s">
        <v>247</v>
      </c>
      <c r="E423" s="70"/>
      <c r="F423" s="359" t="e">
        <f>#REF!</f>
        <v>#REF!</v>
      </c>
      <c r="G423" s="359" t="e">
        <f>#REF!</f>
        <v>#REF!</v>
      </c>
      <c r="H423" s="72">
        <f>H428+H424</f>
        <v>532.2</v>
      </c>
      <c r="I423" s="72">
        <f>I428+I424</f>
        <v>391.22</v>
      </c>
      <c r="J423" s="401">
        <f t="shared" si="56"/>
        <v>0.7350995866215708</v>
      </c>
      <c r="K423" s="353"/>
      <c r="L423" s="353"/>
      <c r="M423" s="353"/>
    </row>
    <row r="424" spans="1:13" s="327" customFormat="1" ht="17.25" customHeight="1">
      <c r="A424" s="73" t="s">
        <v>386</v>
      </c>
      <c r="B424" s="70" t="s">
        <v>78</v>
      </c>
      <c r="C424" s="74" t="s">
        <v>98</v>
      </c>
      <c r="D424" s="70" t="s">
        <v>247</v>
      </c>
      <c r="E424" s="70" t="s">
        <v>113</v>
      </c>
      <c r="F424" s="359">
        <f>F425</f>
        <v>0</v>
      </c>
      <c r="G424" s="359">
        <f>G425</f>
        <v>458</v>
      </c>
      <c r="H424" s="72">
        <f>H425</f>
        <v>227.2</v>
      </c>
      <c r="I424" s="359">
        <f>I425</f>
        <v>181.72</v>
      </c>
      <c r="J424" s="401">
        <f t="shared" si="56"/>
        <v>0.7998239436619718</v>
      </c>
      <c r="K424" s="364"/>
      <c r="L424" s="364"/>
      <c r="M424" s="364"/>
    </row>
    <row r="425" spans="1:13" s="327" customFormat="1" ht="17.25" customHeight="1">
      <c r="A425" s="73" t="s">
        <v>525</v>
      </c>
      <c r="B425" s="70" t="s">
        <v>78</v>
      </c>
      <c r="C425" s="74" t="s">
        <v>98</v>
      </c>
      <c r="D425" s="70" t="s">
        <v>247</v>
      </c>
      <c r="E425" s="70" t="s">
        <v>115</v>
      </c>
      <c r="F425" s="359">
        <f>F427</f>
        <v>0</v>
      </c>
      <c r="G425" s="359">
        <f>G427</f>
        <v>458</v>
      </c>
      <c r="H425" s="72">
        <f>H427+H426</f>
        <v>227.2</v>
      </c>
      <c r="I425" s="72">
        <f>I427+I426</f>
        <v>181.72</v>
      </c>
      <c r="J425" s="401">
        <f t="shared" si="56"/>
        <v>0.7998239436619718</v>
      </c>
      <c r="K425" s="364"/>
      <c r="L425" s="364"/>
      <c r="M425" s="364"/>
    </row>
    <row r="426" spans="1:13" s="327" customFormat="1" ht="22.5" customHeight="1">
      <c r="A426" s="166" t="s">
        <v>538</v>
      </c>
      <c r="B426" s="70" t="s">
        <v>78</v>
      </c>
      <c r="C426" s="74" t="s">
        <v>98</v>
      </c>
      <c r="D426" s="70" t="s">
        <v>247</v>
      </c>
      <c r="E426" s="70">
        <v>242</v>
      </c>
      <c r="F426" s="359"/>
      <c r="G426" s="359"/>
      <c r="H426" s="72">
        <f>'Пр3 ведом'!I332</f>
        <v>10</v>
      </c>
      <c r="I426" s="72">
        <f>'Пр3 ведом'!J332</f>
        <v>10</v>
      </c>
      <c r="J426" s="401">
        <f t="shared" si="56"/>
        <v>1</v>
      </c>
      <c r="K426" s="364"/>
      <c r="L426" s="364"/>
      <c r="M426" s="364"/>
    </row>
    <row r="427" spans="1:13" s="327" customFormat="1" ht="21.75" customHeight="1">
      <c r="A427" s="166" t="s">
        <v>526</v>
      </c>
      <c r="B427" s="70" t="s">
        <v>78</v>
      </c>
      <c r="C427" s="74" t="s">
        <v>98</v>
      </c>
      <c r="D427" s="70" t="s">
        <v>247</v>
      </c>
      <c r="E427" s="70">
        <v>244</v>
      </c>
      <c r="F427" s="359">
        <f>'Пр3 ведом'!G333</f>
        <v>0</v>
      </c>
      <c r="G427" s="359">
        <f>'Пр3 ведом'!H333</f>
        <v>458</v>
      </c>
      <c r="H427" s="72">
        <f>'Пр3 ведом'!I333</f>
        <v>217.2</v>
      </c>
      <c r="I427" s="359">
        <f>'Пр3 ведом'!J333</f>
        <v>171.72</v>
      </c>
      <c r="J427" s="401">
        <f t="shared" si="56"/>
        <v>0.7906077348066298</v>
      </c>
      <c r="K427" s="364"/>
      <c r="L427" s="364"/>
      <c r="M427" s="364"/>
    </row>
    <row r="428" spans="1:13" s="327" customFormat="1" ht="21.75" customHeight="1">
      <c r="A428" s="73" t="s">
        <v>391</v>
      </c>
      <c r="B428" s="70" t="s">
        <v>78</v>
      </c>
      <c r="C428" s="74" t="s">
        <v>98</v>
      </c>
      <c r="D428" s="70" t="s">
        <v>247</v>
      </c>
      <c r="E428" s="70">
        <v>300</v>
      </c>
      <c r="F428" s="359">
        <f>F429</f>
        <v>600</v>
      </c>
      <c r="G428" s="359">
        <f>G429</f>
        <v>-458</v>
      </c>
      <c r="H428" s="72">
        <f>H429</f>
        <v>305</v>
      </c>
      <c r="I428" s="359">
        <f>I429</f>
        <v>209.5</v>
      </c>
      <c r="J428" s="401">
        <f>I428/H428*100%</f>
        <v>0.6868852459016394</v>
      </c>
      <c r="K428" s="364"/>
      <c r="L428" s="364"/>
      <c r="M428" s="364"/>
    </row>
    <row r="429" spans="1:13" s="327" customFormat="1" ht="21.75" customHeight="1">
      <c r="A429" s="73" t="s">
        <v>540</v>
      </c>
      <c r="B429" s="70" t="s">
        <v>78</v>
      </c>
      <c r="C429" s="74" t="s">
        <v>98</v>
      </c>
      <c r="D429" s="70" t="s">
        <v>247</v>
      </c>
      <c r="E429" s="70">
        <v>350</v>
      </c>
      <c r="F429" s="359">
        <f>'Пр3 ведом'!G335</f>
        <v>600</v>
      </c>
      <c r="G429" s="359">
        <f>'Пр3 ведом'!H335</f>
        <v>-458</v>
      </c>
      <c r="H429" s="72">
        <f>'Пр3 ведом'!I335</f>
        <v>305</v>
      </c>
      <c r="I429" s="72">
        <f>'Пр3 ведом'!J335</f>
        <v>209.5</v>
      </c>
      <c r="J429" s="401">
        <f>I429/H429*100%</f>
        <v>0.6868852459016394</v>
      </c>
      <c r="K429" s="364"/>
      <c r="L429" s="364"/>
      <c r="M429" s="364"/>
    </row>
    <row r="430" spans="1:14" s="327" customFormat="1" ht="16.5" customHeight="1">
      <c r="A430" s="194" t="s">
        <v>38</v>
      </c>
      <c r="B430" s="93" t="s">
        <v>19</v>
      </c>
      <c r="C430" s="93"/>
      <c r="D430" s="92"/>
      <c r="E430" s="92"/>
      <c r="F430" s="358">
        <f>F431+F477</f>
        <v>27851.7</v>
      </c>
      <c r="G430" s="358">
        <f>G431+G477</f>
        <v>34</v>
      </c>
      <c r="H430" s="195">
        <f>H431+H477</f>
        <v>27985.700000000004</v>
      </c>
      <c r="I430" s="358">
        <f>I431+I477</f>
        <v>25086.302</v>
      </c>
      <c r="J430" s="490">
        <f t="shared" si="56"/>
        <v>0.8963971599781315</v>
      </c>
      <c r="K430" s="364">
        <v>27985.7</v>
      </c>
      <c r="L430" s="363">
        <f>H430-K430</f>
        <v>0</v>
      </c>
      <c r="M430" s="364">
        <v>25086.294</v>
      </c>
      <c r="N430" s="457">
        <f>I430-M430</f>
        <v>0.007999999997991836</v>
      </c>
    </row>
    <row r="431" spans="1:13" s="322" customFormat="1" ht="12.75">
      <c r="A431" s="194" t="s">
        <v>39</v>
      </c>
      <c r="B431" s="93" t="s">
        <v>19</v>
      </c>
      <c r="C431" s="93" t="s">
        <v>12</v>
      </c>
      <c r="D431" s="92"/>
      <c r="E431" s="92"/>
      <c r="F431" s="358">
        <f>F432+F473</f>
        <v>18265</v>
      </c>
      <c r="G431" s="358">
        <f>G432+G473</f>
        <v>39</v>
      </c>
      <c r="H431" s="195">
        <f>H432+H473</f>
        <v>18753.491</v>
      </c>
      <c r="I431" s="358">
        <f>I432+I473</f>
        <v>17697.87</v>
      </c>
      <c r="J431" s="490">
        <f t="shared" si="56"/>
        <v>0.9437106936516512</v>
      </c>
      <c r="K431" s="353"/>
      <c r="L431" s="353"/>
      <c r="M431" s="353"/>
    </row>
    <row r="432" spans="1:13" s="322" customFormat="1" ht="24.75" customHeight="1">
      <c r="A432" s="194" t="s">
        <v>607</v>
      </c>
      <c r="B432" s="93" t="s">
        <v>19</v>
      </c>
      <c r="C432" s="93" t="s">
        <v>12</v>
      </c>
      <c r="D432" s="92" t="s">
        <v>223</v>
      </c>
      <c r="E432" s="92"/>
      <c r="F432" s="359">
        <f>F433+F450+F464+F459</f>
        <v>18083.5</v>
      </c>
      <c r="G432" s="359">
        <f>G433+G450+G464+G459</f>
        <v>39</v>
      </c>
      <c r="H432" s="359">
        <f>H433+H450+H464+H459</f>
        <v>18571.991</v>
      </c>
      <c r="I432" s="359">
        <f>I433+I450+I464+I459</f>
        <v>17697.87</v>
      </c>
      <c r="J432" s="401">
        <f t="shared" si="56"/>
        <v>0.9529333715485862</v>
      </c>
      <c r="K432" s="353"/>
      <c r="L432" s="353"/>
      <c r="M432" s="353"/>
    </row>
    <row r="433" spans="1:13" s="322" customFormat="1" ht="20.25" customHeight="1">
      <c r="A433" s="73" t="s">
        <v>257</v>
      </c>
      <c r="B433" s="74" t="s">
        <v>19</v>
      </c>
      <c r="C433" s="74" t="s">
        <v>12</v>
      </c>
      <c r="D433" s="70" t="s">
        <v>224</v>
      </c>
      <c r="E433" s="92"/>
      <c r="F433" s="359">
        <f>F434+F442+F446</f>
        <v>6609.5</v>
      </c>
      <c r="G433" s="359">
        <f>G434+G442+G446</f>
        <v>34</v>
      </c>
      <c r="H433" s="72">
        <f>H434+H442+H446+H438</f>
        <v>6997.148</v>
      </c>
      <c r="I433" s="72">
        <f>I434+I442+I446+I438</f>
        <v>6722.94</v>
      </c>
      <c r="J433" s="401">
        <f t="shared" si="56"/>
        <v>0.9608114620413917</v>
      </c>
      <c r="K433" s="353"/>
      <c r="L433" s="353"/>
      <c r="M433" s="353"/>
    </row>
    <row r="434" spans="1:13" s="322" customFormat="1" ht="20.25" customHeight="1">
      <c r="A434" s="73" t="s">
        <v>219</v>
      </c>
      <c r="B434" s="74" t="s">
        <v>19</v>
      </c>
      <c r="C434" s="74" t="s">
        <v>12</v>
      </c>
      <c r="D434" s="70" t="s">
        <v>226</v>
      </c>
      <c r="E434" s="70"/>
      <c r="F434" s="359">
        <f aca="true" t="shared" si="57" ref="F434:I436">F435</f>
        <v>6609.5</v>
      </c>
      <c r="G434" s="359">
        <f t="shared" si="57"/>
        <v>0</v>
      </c>
      <c r="H434" s="72">
        <f>H435</f>
        <v>6863.148</v>
      </c>
      <c r="I434" s="359">
        <f t="shared" si="57"/>
        <v>6588.94</v>
      </c>
      <c r="J434" s="401">
        <f t="shared" si="56"/>
        <v>0.9600463227661707</v>
      </c>
      <c r="K434" s="353"/>
      <c r="L434" s="353"/>
      <c r="M434" s="353"/>
    </row>
    <row r="435" spans="1:13" s="322" customFormat="1" ht="32.25" customHeight="1">
      <c r="A435" s="73" t="s">
        <v>530</v>
      </c>
      <c r="B435" s="70" t="s">
        <v>19</v>
      </c>
      <c r="C435" s="74" t="s">
        <v>12</v>
      </c>
      <c r="D435" s="70" t="s">
        <v>226</v>
      </c>
      <c r="E435" s="70" t="s">
        <v>100</v>
      </c>
      <c r="F435" s="359">
        <f t="shared" si="57"/>
        <v>6609.5</v>
      </c>
      <c r="G435" s="359">
        <f t="shared" si="57"/>
        <v>0</v>
      </c>
      <c r="H435" s="72">
        <f t="shared" si="57"/>
        <v>6863.148</v>
      </c>
      <c r="I435" s="359">
        <f t="shared" si="57"/>
        <v>6588.94</v>
      </c>
      <c r="J435" s="401">
        <f t="shared" si="56"/>
        <v>0.9600463227661707</v>
      </c>
      <c r="K435" s="353"/>
      <c r="L435" s="353"/>
      <c r="M435" s="353"/>
    </row>
    <row r="436" spans="1:13" s="322" customFormat="1" ht="17.25" customHeight="1">
      <c r="A436" s="73" t="s">
        <v>101</v>
      </c>
      <c r="B436" s="70" t="s">
        <v>19</v>
      </c>
      <c r="C436" s="74" t="s">
        <v>12</v>
      </c>
      <c r="D436" s="70" t="s">
        <v>226</v>
      </c>
      <c r="E436" s="70" t="s">
        <v>102</v>
      </c>
      <c r="F436" s="359">
        <f t="shared" si="57"/>
        <v>6609.5</v>
      </c>
      <c r="G436" s="359">
        <f t="shared" si="57"/>
        <v>0</v>
      </c>
      <c r="H436" s="72">
        <f t="shared" si="57"/>
        <v>6863.148</v>
      </c>
      <c r="I436" s="359">
        <f t="shared" si="57"/>
        <v>6588.94</v>
      </c>
      <c r="J436" s="401">
        <f t="shared" si="56"/>
        <v>0.9600463227661707</v>
      </c>
      <c r="K436" s="353"/>
      <c r="L436" s="353"/>
      <c r="M436" s="353"/>
    </row>
    <row r="437" spans="1:13" s="322" customFormat="1" ht="34.5" customHeight="1">
      <c r="A437" s="73" t="s">
        <v>103</v>
      </c>
      <c r="B437" s="70" t="s">
        <v>19</v>
      </c>
      <c r="C437" s="74" t="s">
        <v>12</v>
      </c>
      <c r="D437" s="70" t="s">
        <v>226</v>
      </c>
      <c r="E437" s="70" t="s">
        <v>104</v>
      </c>
      <c r="F437" s="359">
        <f>'Пр3 ведом'!G35</f>
        <v>6609.5</v>
      </c>
      <c r="G437" s="359">
        <f>'Пр3 ведом'!H35</f>
        <v>0</v>
      </c>
      <c r="H437" s="72">
        <f>'Пр3 ведом'!I35</f>
        <v>6863.148</v>
      </c>
      <c r="I437" s="72">
        <f>'Пр3 ведом'!J35</f>
        <v>6588.94</v>
      </c>
      <c r="J437" s="401">
        <f t="shared" si="56"/>
        <v>0.9600463227661707</v>
      </c>
      <c r="K437" s="353"/>
      <c r="L437" s="353"/>
      <c r="M437" s="353"/>
    </row>
    <row r="438" spans="1:13" s="322" customFormat="1" ht="34.5" customHeight="1">
      <c r="A438" s="73" t="s">
        <v>761</v>
      </c>
      <c r="B438" s="70" t="s">
        <v>19</v>
      </c>
      <c r="C438" s="74" t="s">
        <v>12</v>
      </c>
      <c r="D438" s="70" t="s">
        <v>760</v>
      </c>
      <c r="E438" s="70"/>
      <c r="F438" s="72"/>
      <c r="G438" s="72"/>
      <c r="H438" s="72">
        <f aca="true" t="shared" si="58" ref="H438:I440">H439</f>
        <v>100</v>
      </c>
      <c r="I438" s="72">
        <f t="shared" si="58"/>
        <v>100</v>
      </c>
      <c r="J438" s="401">
        <f t="shared" si="56"/>
        <v>1</v>
      </c>
      <c r="K438" s="353"/>
      <c r="L438" s="353"/>
      <c r="M438" s="353"/>
    </row>
    <row r="439" spans="1:13" s="322" customFormat="1" ht="34.5" customHeight="1">
      <c r="A439" s="73" t="s">
        <v>99</v>
      </c>
      <c r="B439" s="70" t="s">
        <v>19</v>
      </c>
      <c r="C439" s="74" t="s">
        <v>12</v>
      </c>
      <c r="D439" s="70" t="s">
        <v>760</v>
      </c>
      <c r="E439" s="70">
        <v>600</v>
      </c>
      <c r="F439" s="72"/>
      <c r="G439" s="72"/>
      <c r="H439" s="72">
        <f t="shared" si="58"/>
        <v>100</v>
      </c>
      <c r="I439" s="72">
        <f t="shared" si="58"/>
        <v>100</v>
      </c>
      <c r="J439" s="401">
        <f t="shared" si="56"/>
        <v>1</v>
      </c>
      <c r="K439" s="353"/>
      <c r="L439" s="353"/>
      <c r="M439" s="353"/>
    </row>
    <row r="440" spans="1:13" s="322" customFormat="1" ht="12.75">
      <c r="A440" s="73" t="s">
        <v>101</v>
      </c>
      <c r="B440" s="70" t="s">
        <v>19</v>
      </c>
      <c r="C440" s="74" t="s">
        <v>12</v>
      </c>
      <c r="D440" s="70" t="s">
        <v>760</v>
      </c>
      <c r="E440" s="70">
        <v>610</v>
      </c>
      <c r="F440" s="72"/>
      <c r="G440" s="72"/>
      <c r="H440" s="72">
        <f t="shared" si="58"/>
        <v>100</v>
      </c>
      <c r="I440" s="72">
        <f t="shared" si="58"/>
        <v>100</v>
      </c>
      <c r="J440" s="401">
        <f t="shared" si="56"/>
        <v>1</v>
      </c>
      <c r="K440" s="353"/>
      <c r="L440" s="353"/>
      <c r="M440" s="353"/>
    </row>
    <row r="441" spans="1:13" s="322" customFormat="1" ht="34.5" customHeight="1">
      <c r="A441" s="73" t="s">
        <v>103</v>
      </c>
      <c r="B441" s="70" t="s">
        <v>19</v>
      </c>
      <c r="C441" s="74" t="s">
        <v>12</v>
      </c>
      <c r="D441" s="70" t="s">
        <v>760</v>
      </c>
      <c r="E441" s="70">
        <v>611</v>
      </c>
      <c r="F441" s="72"/>
      <c r="G441" s="72"/>
      <c r="H441" s="72">
        <f>'Пр3 ведом'!I39</f>
        <v>100</v>
      </c>
      <c r="I441" s="72">
        <f>'Пр3 ведом'!J39</f>
        <v>100</v>
      </c>
      <c r="J441" s="401">
        <f t="shared" si="56"/>
        <v>1</v>
      </c>
      <c r="K441" s="353"/>
      <c r="L441" s="353"/>
      <c r="M441" s="353"/>
    </row>
    <row r="442" spans="1:13" s="322" customFormat="1" ht="22.5">
      <c r="A442" s="73" t="s">
        <v>674</v>
      </c>
      <c r="B442" s="350" t="s">
        <v>19</v>
      </c>
      <c r="C442" s="350" t="s">
        <v>12</v>
      </c>
      <c r="D442" s="319" t="s">
        <v>679</v>
      </c>
      <c r="E442" s="320"/>
      <c r="F442" s="359">
        <f>F443</f>
        <v>0</v>
      </c>
      <c r="G442" s="359">
        <f aca="true" t="shared" si="59" ref="G442:I444">G443</f>
        <v>6</v>
      </c>
      <c r="H442" s="72">
        <f t="shared" si="59"/>
        <v>6</v>
      </c>
      <c r="I442" s="359">
        <f t="shared" si="59"/>
        <v>6</v>
      </c>
      <c r="J442" s="401">
        <f t="shared" si="56"/>
        <v>1</v>
      </c>
      <c r="K442" s="353"/>
      <c r="L442" s="353"/>
      <c r="M442" s="353"/>
    </row>
    <row r="443" spans="1:13" s="322" customFormat="1" ht="33.75">
      <c r="A443" s="73" t="s">
        <v>99</v>
      </c>
      <c r="B443" s="319" t="s">
        <v>19</v>
      </c>
      <c r="C443" s="350" t="s">
        <v>12</v>
      </c>
      <c r="D443" s="319" t="s">
        <v>679</v>
      </c>
      <c r="E443" s="319" t="s">
        <v>100</v>
      </c>
      <c r="F443" s="359">
        <f>F444</f>
        <v>0</v>
      </c>
      <c r="G443" s="359">
        <f t="shared" si="59"/>
        <v>6</v>
      </c>
      <c r="H443" s="72">
        <f t="shared" si="59"/>
        <v>6</v>
      </c>
      <c r="I443" s="359">
        <f t="shared" si="59"/>
        <v>6</v>
      </c>
      <c r="J443" s="401">
        <f t="shared" si="56"/>
        <v>1</v>
      </c>
      <c r="K443" s="353"/>
      <c r="L443" s="353"/>
      <c r="M443" s="353"/>
    </row>
    <row r="444" spans="1:13" s="322" customFormat="1" ht="12.75">
      <c r="A444" s="73" t="s">
        <v>101</v>
      </c>
      <c r="B444" s="319" t="s">
        <v>19</v>
      </c>
      <c r="C444" s="350" t="s">
        <v>12</v>
      </c>
      <c r="D444" s="319" t="s">
        <v>679</v>
      </c>
      <c r="E444" s="319" t="s">
        <v>102</v>
      </c>
      <c r="F444" s="359">
        <f>F445</f>
        <v>0</v>
      </c>
      <c r="G444" s="359">
        <f t="shared" si="59"/>
        <v>6</v>
      </c>
      <c r="H444" s="72">
        <f t="shared" si="59"/>
        <v>6</v>
      </c>
      <c r="I444" s="359">
        <f t="shared" si="59"/>
        <v>6</v>
      </c>
      <c r="J444" s="401">
        <f t="shared" si="56"/>
        <v>1</v>
      </c>
      <c r="K444" s="353"/>
      <c r="L444" s="353"/>
      <c r="M444" s="353"/>
    </row>
    <row r="445" spans="1:14" s="322" customFormat="1" ht="34.5" customHeight="1">
      <c r="A445" s="73" t="s">
        <v>103</v>
      </c>
      <c r="B445" s="319" t="s">
        <v>19</v>
      </c>
      <c r="C445" s="350" t="s">
        <v>12</v>
      </c>
      <c r="D445" s="319" t="s">
        <v>679</v>
      </c>
      <c r="E445" s="319" t="s">
        <v>104</v>
      </c>
      <c r="F445" s="359">
        <f>'Пр3 ведом'!G43</f>
        <v>0</v>
      </c>
      <c r="G445" s="359">
        <f>'Пр3 ведом'!H43</f>
        <v>6</v>
      </c>
      <c r="H445" s="72">
        <f>'Пр3 ведом'!I43</f>
        <v>6</v>
      </c>
      <c r="I445" s="359">
        <f>'Пр3 ведом'!J43</f>
        <v>6</v>
      </c>
      <c r="J445" s="401">
        <f t="shared" si="56"/>
        <v>1</v>
      </c>
      <c r="K445" s="353"/>
      <c r="L445" s="353"/>
      <c r="M445" s="353"/>
      <c r="N445" s="499"/>
    </row>
    <row r="446" spans="1:13" s="322" customFormat="1" ht="34.5" customHeight="1">
      <c r="A446" s="73" t="s">
        <v>675</v>
      </c>
      <c r="B446" s="319" t="s">
        <v>19</v>
      </c>
      <c r="C446" s="350" t="s">
        <v>12</v>
      </c>
      <c r="D446" s="319" t="s">
        <v>679</v>
      </c>
      <c r="E446" s="319"/>
      <c r="F446" s="359">
        <f>F447</f>
        <v>0</v>
      </c>
      <c r="G446" s="359">
        <f aca="true" t="shared" si="60" ref="G446:I448">G447</f>
        <v>28</v>
      </c>
      <c r="H446" s="72">
        <f t="shared" si="60"/>
        <v>28</v>
      </c>
      <c r="I446" s="359">
        <f t="shared" si="60"/>
        <v>28</v>
      </c>
      <c r="J446" s="401">
        <f t="shared" si="56"/>
        <v>1</v>
      </c>
      <c r="K446" s="353"/>
      <c r="L446" s="353"/>
      <c r="M446" s="353"/>
    </row>
    <row r="447" spans="1:13" s="322" customFormat="1" ht="34.5" customHeight="1">
      <c r="A447" s="73" t="s">
        <v>99</v>
      </c>
      <c r="B447" s="319" t="s">
        <v>19</v>
      </c>
      <c r="C447" s="350" t="s">
        <v>12</v>
      </c>
      <c r="D447" s="319" t="s">
        <v>679</v>
      </c>
      <c r="E447" s="319" t="s">
        <v>100</v>
      </c>
      <c r="F447" s="359">
        <f>F448</f>
        <v>0</v>
      </c>
      <c r="G447" s="359">
        <f t="shared" si="60"/>
        <v>28</v>
      </c>
      <c r="H447" s="72">
        <f t="shared" si="60"/>
        <v>28</v>
      </c>
      <c r="I447" s="359">
        <f t="shared" si="60"/>
        <v>28</v>
      </c>
      <c r="J447" s="401">
        <f t="shared" si="56"/>
        <v>1</v>
      </c>
      <c r="K447" s="353"/>
      <c r="L447" s="353"/>
      <c r="M447" s="353"/>
    </row>
    <row r="448" spans="1:13" s="322" customFormat="1" ht="12.75">
      <c r="A448" s="73" t="s">
        <v>101</v>
      </c>
      <c r="B448" s="319" t="s">
        <v>19</v>
      </c>
      <c r="C448" s="350" t="s">
        <v>12</v>
      </c>
      <c r="D448" s="319" t="s">
        <v>679</v>
      </c>
      <c r="E448" s="319" t="s">
        <v>102</v>
      </c>
      <c r="F448" s="359">
        <f>F449</f>
        <v>0</v>
      </c>
      <c r="G448" s="359">
        <f t="shared" si="60"/>
        <v>28</v>
      </c>
      <c r="H448" s="72">
        <f t="shared" si="60"/>
        <v>28</v>
      </c>
      <c r="I448" s="359">
        <f t="shared" si="60"/>
        <v>28</v>
      </c>
      <c r="J448" s="401">
        <f t="shared" si="56"/>
        <v>1</v>
      </c>
      <c r="K448" s="353"/>
      <c r="L448" s="353"/>
      <c r="M448" s="353"/>
    </row>
    <row r="449" spans="1:13" s="322" customFormat="1" ht="34.5" customHeight="1">
      <c r="A449" s="73" t="s">
        <v>103</v>
      </c>
      <c r="B449" s="319" t="s">
        <v>19</v>
      </c>
      <c r="C449" s="350" t="s">
        <v>12</v>
      </c>
      <c r="D449" s="319" t="s">
        <v>679</v>
      </c>
      <c r="E449" s="319" t="s">
        <v>104</v>
      </c>
      <c r="F449" s="359">
        <f>'Пр3 ведом'!G47</f>
        <v>0</v>
      </c>
      <c r="G449" s="359">
        <f>'Пр3 ведом'!H47</f>
        <v>28</v>
      </c>
      <c r="H449" s="72">
        <f>'Пр3 ведом'!I47</f>
        <v>28</v>
      </c>
      <c r="I449" s="359">
        <f>'Пр3 ведом'!J47</f>
        <v>28</v>
      </c>
      <c r="J449" s="401">
        <f t="shared" si="56"/>
        <v>1</v>
      </c>
      <c r="K449" s="353"/>
      <c r="L449" s="353"/>
      <c r="M449" s="353"/>
    </row>
    <row r="450" spans="1:13" s="322" customFormat="1" ht="27.75" customHeight="1">
      <c r="A450" s="73" t="s">
        <v>218</v>
      </c>
      <c r="B450" s="74" t="s">
        <v>19</v>
      </c>
      <c r="C450" s="74" t="s">
        <v>12</v>
      </c>
      <c r="D450" s="70" t="s">
        <v>227</v>
      </c>
      <c r="E450" s="70"/>
      <c r="F450" s="359">
        <f>F451</f>
        <v>11152</v>
      </c>
      <c r="G450" s="359">
        <f>G451</f>
        <v>0</v>
      </c>
      <c r="H450" s="72">
        <f>H451</f>
        <v>11247.843</v>
      </c>
      <c r="I450" s="359">
        <f>I451</f>
        <v>10671.029999999999</v>
      </c>
      <c r="J450" s="401">
        <f t="shared" si="56"/>
        <v>0.948717900845522</v>
      </c>
      <c r="K450" s="353"/>
      <c r="L450" s="353"/>
      <c r="M450" s="353"/>
    </row>
    <row r="451" spans="1:13" s="322" customFormat="1" ht="22.5">
      <c r="A451" s="73" t="s">
        <v>141</v>
      </c>
      <c r="B451" s="74" t="s">
        <v>19</v>
      </c>
      <c r="C451" s="74" t="s">
        <v>12</v>
      </c>
      <c r="D451" s="70" t="s">
        <v>258</v>
      </c>
      <c r="E451" s="70"/>
      <c r="F451" s="359">
        <f>F452+F456</f>
        <v>11152</v>
      </c>
      <c r="G451" s="359">
        <f>G452+G456</f>
        <v>0</v>
      </c>
      <c r="H451" s="72">
        <f>H452+H456</f>
        <v>11247.843</v>
      </c>
      <c r="I451" s="359">
        <f>I452+I456</f>
        <v>10671.029999999999</v>
      </c>
      <c r="J451" s="401">
        <f t="shared" si="56"/>
        <v>0.948717900845522</v>
      </c>
      <c r="K451" s="353"/>
      <c r="L451" s="353"/>
      <c r="M451" s="353"/>
    </row>
    <row r="452" spans="1:13" s="322" customFormat="1" ht="45">
      <c r="A452" s="73" t="s">
        <v>105</v>
      </c>
      <c r="B452" s="74" t="s">
        <v>19</v>
      </c>
      <c r="C452" s="74" t="s">
        <v>12</v>
      </c>
      <c r="D452" s="70" t="s">
        <v>258</v>
      </c>
      <c r="E452" s="70" t="s">
        <v>106</v>
      </c>
      <c r="F452" s="359">
        <f>F453</f>
        <v>1816.3</v>
      </c>
      <c r="G452" s="359">
        <f>G453</f>
        <v>0</v>
      </c>
      <c r="H452" s="72">
        <f>H453</f>
        <v>1430.255</v>
      </c>
      <c r="I452" s="359">
        <f>I453</f>
        <v>1430.255</v>
      </c>
      <c r="J452" s="401">
        <f t="shared" si="56"/>
        <v>1</v>
      </c>
      <c r="K452" s="353"/>
      <c r="L452" s="353"/>
      <c r="M452" s="353"/>
    </row>
    <row r="453" spans="1:13" s="322" customFormat="1" ht="18" customHeight="1">
      <c r="A453" s="73" t="s">
        <v>142</v>
      </c>
      <c r="B453" s="74" t="s">
        <v>19</v>
      </c>
      <c r="C453" s="74" t="s">
        <v>12</v>
      </c>
      <c r="D453" s="70" t="s">
        <v>258</v>
      </c>
      <c r="E453" s="70">
        <v>110</v>
      </c>
      <c r="F453" s="359">
        <f>F454+F455</f>
        <v>1816.3</v>
      </c>
      <c r="G453" s="359">
        <f>G454+G455</f>
        <v>0</v>
      </c>
      <c r="H453" s="72">
        <f>H454+H455</f>
        <v>1430.255</v>
      </c>
      <c r="I453" s="359">
        <f>I454+I455</f>
        <v>1430.255</v>
      </c>
      <c r="J453" s="401">
        <f t="shared" si="56"/>
        <v>1</v>
      </c>
      <c r="K453" s="353"/>
      <c r="L453" s="353"/>
      <c r="M453" s="353"/>
    </row>
    <row r="454" spans="1:13" s="322" customFormat="1" ht="19.5" customHeight="1">
      <c r="A454" s="73" t="s">
        <v>577</v>
      </c>
      <c r="B454" s="74" t="s">
        <v>19</v>
      </c>
      <c r="C454" s="74" t="s">
        <v>12</v>
      </c>
      <c r="D454" s="70" t="s">
        <v>258</v>
      </c>
      <c r="E454" s="70">
        <v>111</v>
      </c>
      <c r="F454" s="359">
        <f>'Пр3 ведом'!G52</f>
        <v>1395</v>
      </c>
      <c r="G454" s="359">
        <f>'Пр3 ведом'!H52</f>
        <v>0</v>
      </c>
      <c r="H454" s="72">
        <f>'Пр3 ведом'!I52</f>
        <v>1089.582</v>
      </c>
      <c r="I454" s="359">
        <f>'Пр3 ведом'!J52</f>
        <v>1089.582</v>
      </c>
      <c r="J454" s="401">
        <f t="shared" si="56"/>
        <v>1</v>
      </c>
      <c r="K454" s="353"/>
      <c r="L454" s="353"/>
      <c r="M454" s="353"/>
    </row>
    <row r="455" spans="1:13" s="322" customFormat="1" ht="30.75" customHeight="1">
      <c r="A455" s="198" t="s">
        <v>576</v>
      </c>
      <c r="B455" s="74" t="s">
        <v>19</v>
      </c>
      <c r="C455" s="74" t="s">
        <v>12</v>
      </c>
      <c r="D455" s="70" t="s">
        <v>258</v>
      </c>
      <c r="E455" s="70">
        <v>119</v>
      </c>
      <c r="F455" s="359">
        <f>'Пр3 ведом'!G53</f>
        <v>421.3</v>
      </c>
      <c r="G455" s="359">
        <f>'Пр3 ведом'!H53</f>
        <v>0</v>
      </c>
      <c r="H455" s="72">
        <f>'Пр3 ведом'!I53</f>
        <v>340.673</v>
      </c>
      <c r="I455" s="359">
        <f>'Пр3 ведом'!J53</f>
        <v>340.673</v>
      </c>
      <c r="J455" s="401">
        <f t="shared" si="56"/>
        <v>1</v>
      </c>
      <c r="K455" s="353"/>
      <c r="L455" s="353"/>
      <c r="M455" s="353"/>
    </row>
    <row r="456" spans="1:13" s="322" customFormat="1" ht="37.5" customHeight="1">
      <c r="A456" s="73" t="s">
        <v>530</v>
      </c>
      <c r="B456" s="70" t="s">
        <v>19</v>
      </c>
      <c r="C456" s="74" t="s">
        <v>12</v>
      </c>
      <c r="D456" s="70" t="s">
        <v>258</v>
      </c>
      <c r="E456" s="70" t="s">
        <v>100</v>
      </c>
      <c r="F456" s="359">
        <f aca="true" t="shared" si="61" ref="F456:I457">F457</f>
        <v>9335.7</v>
      </c>
      <c r="G456" s="359">
        <f t="shared" si="61"/>
        <v>0</v>
      </c>
      <c r="H456" s="72">
        <f t="shared" si="61"/>
        <v>9817.588</v>
      </c>
      <c r="I456" s="359">
        <f t="shared" si="61"/>
        <v>9240.775</v>
      </c>
      <c r="J456" s="401">
        <f t="shared" si="56"/>
        <v>0.9412469743077424</v>
      </c>
      <c r="K456" s="353"/>
      <c r="L456" s="353"/>
      <c r="M456" s="353"/>
    </row>
    <row r="457" spans="1:13" s="322" customFormat="1" ht="12" customHeight="1">
      <c r="A457" s="73" t="s">
        <v>101</v>
      </c>
      <c r="B457" s="70" t="s">
        <v>19</v>
      </c>
      <c r="C457" s="74" t="s">
        <v>12</v>
      </c>
      <c r="D457" s="70" t="s">
        <v>258</v>
      </c>
      <c r="E457" s="70" t="s">
        <v>102</v>
      </c>
      <c r="F457" s="359">
        <f t="shared" si="61"/>
        <v>9335.7</v>
      </c>
      <c r="G457" s="359">
        <f t="shared" si="61"/>
        <v>0</v>
      </c>
      <c r="H457" s="72">
        <f t="shared" si="61"/>
        <v>9817.588</v>
      </c>
      <c r="I457" s="359">
        <f t="shared" si="61"/>
        <v>9240.775</v>
      </c>
      <c r="J457" s="401">
        <f t="shared" si="56"/>
        <v>0.9412469743077424</v>
      </c>
      <c r="K457" s="353"/>
      <c r="L457" s="353"/>
      <c r="M457" s="353"/>
    </row>
    <row r="458" spans="1:13" s="322" customFormat="1" ht="33.75" customHeight="1">
      <c r="A458" s="73" t="s">
        <v>103</v>
      </c>
      <c r="B458" s="70" t="s">
        <v>19</v>
      </c>
      <c r="C458" s="74" t="s">
        <v>12</v>
      </c>
      <c r="D458" s="70" t="s">
        <v>258</v>
      </c>
      <c r="E458" s="70" t="s">
        <v>104</v>
      </c>
      <c r="F458" s="359">
        <f>'Пр3 ведом'!G56</f>
        <v>9335.7</v>
      </c>
      <c r="G458" s="359">
        <f>'Пр3 ведом'!H56</f>
        <v>0</v>
      </c>
      <c r="H458" s="72">
        <f>'Пр3 ведом'!I56</f>
        <v>9817.588</v>
      </c>
      <c r="I458" s="359">
        <f>'Пр3 ведом'!J56</f>
        <v>9240.775</v>
      </c>
      <c r="J458" s="401">
        <f t="shared" si="56"/>
        <v>0.9412469743077424</v>
      </c>
      <c r="K458" s="353"/>
      <c r="L458" s="353"/>
      <c r="M458" s="353"/>
    </row>
    <row r="459" spans="1:13" s="322" customFormat="1" ht="33.75" customHeight="1">
      <c r="A459" s="73" t="s">
        <v>579</v>
      </c>
      <c r="B459" s="70" t="s">
        <v>19</v>
      </c>
      <c r="C459" s="74" t="s">
        <v>12</v>
      </c>
      <c r="D459" s="70" t="s">
        <v>484</v>
      </c>
      <c r="E459" s="70"/>
      <c r="F459" s="359">
        <f aca="true" t="shared" si="62" ref="F459:G462">F460</f>
        <v>0</v>
      </c>
      <c r="G459" s="359">
        <f t="shared" si="62"/>
        <v>5</v>
      </c>
      <c r="H459" s="359">
        <f>F459+G459</f>
        <v>5</v>
      </c>
      <c r="I459" s="359">
        <f aca="true" t="shared" si="63" ref="I459:J462">I460</f>
        <v>5</v>
      </c>
      <c r="J459" s="500">
        <f t="shared" si="63"/>
        <v>1</v>
      </c>
      <c r="K459" s="353"/>
      <c r="L459" s="353"/>
      <c r="M459" s="353"/>
    </row>
    <row r="460" spans="1:13" s="322" customFormat="1" ht="33.75" customHeight="1">
      <c r="A460" s="73" t="s">
        <v>683</v>
      </c>
      <c r="B460" s="70" t="s">
        <v>19</v>
      </c>
      <c r="C460" s="74" t="s">
        <v>12</v>
      </c>
      <c r="D460" s="70" t="s">
        <v>482</v>
      </c>
      <c r="E460" s="70"/>
      <c r="F460" s="359">
        <f t="shared" si="62"/>
        <v>0</v>
      </c>
      <c r="G460" s="359">
        <f t="shared" si="62"/>
        <v>5</v>
      </c>
      <c r="H460" s="359">
        <f>F460+G460</f>
        <v>5</v>
      </c>
      <c r="I460" s="359">
        <f t="shared" si="63"/>
        <v>5</v>
      </c>
      <c r="J460" s="500">
        <f t="shared" si="63"/>
        <v>1</v>
      </c>
      <c r="K460" s="353"/>
      <c r="L460" s="353"/>
      <c r="M460" s="353"/>
    </row>
    <row r="461" spans="1:13" s="322" customFormat="1" ht="33.75" customHeight="1">
      <c r="A461" s="73" t="s">
        <v>386</v>
      </c>
      <c r="B461" s="70" t="s">
        <v>19</v>
      </c>
      <c r="C461" s="74" t="s">
        <v>12</v>
      </c>
      <c r="D461" s="70" t="s">
        <v>482</v>
      </c>
      <c r="E461" s="70" t="s">
        <v>113</v>
      </c>
      <c r="F461" s="359">
        <f t="shared" si="62"/>
        <v>0</v>
      </c>
      <c r="G461" s="359">
        <f t="shared" si="62"/>
        <v>5</v>
      </c>
      <c r="H461" s="359">
        <f>F461+G461</f>
        <v>5</v>
      </c>
      <c r="I461" s="359">
        <f t="shared" si="63"/>
        <v>5</v>
      </c>
      <c r="J461" s="500">
        <f t="shared" si="63"/>
        <v>1</v>
      </c>
      <c r="K461" s="353"/>
      <c r="L461" s="353"/>
      <c r="M461" s="353"/>
    </row>
    <row r="462" spans="1:13" s="322" customFormat="1" ht="33.75" customHeight="1">
      <c r="A462" s="73" t="s">
        <v>525</v>
      </c>
      <c r="B462" s="70" t="s">
        <v>19</v>
      </c>
      <c r="C462" s="74" t="s">
        <v>12</v>
      </c>
      <c r="D462" s="70" t="s">
        <v>482</v>
      </c>
      <c r="E462" s="70" t="s">
        <v>115</v>
      </c>
      <c r="F462" s="359">
        <f t="shared" si="62"/>
        <v>0</v>
      </c>
      <c r="G462" s="359">
        <f t="shared" si="62"/>
        <v>5</v>
      </c>
      <c r="H462" s="359">
        <f>F462+G462</f>
        <v>5</v>
      </c>
      <c r="I462" s="359">
        <f t="shared" si="63"/>
        <v>5</v>
      </c>
      <c r="J462" s="500">
        <f t="shared" si="63"/>
        <v>1</v>
      </c>
      <c r="K462" s="353"/>
      <c r="L462" s="353"/>
      <c r="M462" s="353"/>
    </row>
    <row r="463" spans="1:13" s="322" customFormat="1" ht="33.75" customHeight="1">
      <c r="A463" s="73" t="s">
        <v>526</v>
      </c>
      <c r="B463" s="70" t="s">
        <v>19</v>
      </c>
      <c r="C463" s="74" t="s">
        <v>12</v>
      </c>
      <c r="D463" s="70" t="s">
        <v>482</v>
      </c>
      <c r="E463" s="70" t="s">
        <v>117</v>
      </c>
      <c r="F463" s="359">
        <f>'Пр3 ведом'!G61</f>
        <v>0</v>
      </c>
      <c r="G463" s="359">
        <f>'Пр3 ведом'!H61</f>
        <v>5</v>
      </c>
      <c r="H463" s="359">
        <f>'Пр3 ведом'!I61</f>
        <v>5</v>
      </c>
      <c r="I463" s="359">
        <f>'Пр3 ведом'!J61</f>
        <v>5</v>
      </c>
      <c r="J463" s="500">
        <f>'Пр3 ведом'!K61</f>
        <v>1</v>
      </c>
      <c r="K463" s="353"/>
      <c r="L463" s="353"/>
      <c r="M463" s="353"/>
    </row>
    <row r="464" spans="1:13" s="322" customFormat="1" ht="25.5" customHeight="1">
      <c r="A464" s="73" t="s">
        <v>213</v>
      </c>
      <c r="B464" s="74" t="s">
        <v>19</v>
      </c>
      <c r="C464" s="74" t="s">
        <v>12</v>
      </c>
      <c r="D464" s="70" t="s">
        <v>228</v>
      </c>
      <c r="E464" s="70"/>
      <c r="F464" s="359">
        <f>F465</f>
        <v>322</v>
      </c>
      <c r="G464" s="359">
        <f>G465</f>
        <v>0</v>
      </c>
      <c r="H464" s="72">
        <f>H465</f>
        <v>322</v>
      </c>
      <c r="I464" s="359">
        <f>I465</f>
        <v>298.9</v>
      </c>
      <c r="J464" s="401">
        <f t="shared" si="56"/>
        <v>0.9282608695652174</v>
      </c>
      <c r="K464" s="353"/>
      <c r="L464" s="353"/>
      <c r="M464" s="353"/>
    </row>
    <row r="465" spans="1:13" s="322" customFormat="1" ht="24" customHeight="1">
      <c r="A465" s="73" t="s">
        <v>260</v>
      </c>
      <c r="B465" s="74" t="s">
        <v>19</v>
      </c>
      <c r="C465" s="74" t="s">
        <v>12</v>
      </c>
      <c r="D465" s="70" t="s">
        <v>263</v>
      </c>
      <c r="E465" s="70"/>
      <c r="F465" s="359">
        <f>F466+F470</f>
        <v>322</v>
      </c>
      <c r="G465" s="359">
        <f>G466+G470</f>
        <v>0</v>
      </c>
      <c r="H465" s="72">
        <f>H466+H470</f>
        <v>322</v>
      </c>
      <c r="I465" s="359">
        <f>I466+I470</f>
        <v>298.9</v>
      </c>
      <c r="J465" s="401">
        <f t="shared" si="56"/>
        <v>0.9282608695652174</v>
      </c>
      <c r="K465" s="353"/>
      <c r="L465" s="353"/>
      <c r="M465" s="353"/>
    </row>
    <row r="466" spans="1:13" s="322" customFormat="1" ht="45">
      <c r="A466" s="73" t="s">
        <v>105</v>
      </c>
      <c r="B466" s="74" t="s">
        <v>19</v>
      </c>
      <c r="C466" s="74" t="s">
        <v>12</v>
      </c>
      <c r="D466" s="70" t="s">
        <v>263</v>
      </c>
      <c r="E466" s="70">
        <v>100</v>
      </c>
      <c r="F466" s="359">
        <f>F467</f>
        <v>121.5</v>
      </c>
      <c r="G466" s="359">
        <f>G467</f>
        <v>0</v>
      </c>
      <c r="H466" s="72">
        <f>H467</f>
        <v>56.7</v>
      </c>
      <c r="I466" s="359">
        <f>I467</f>
        <v>44.2</v>
      </c>
      <c r="J466" s="401">
        <f t="shared" si="56"/>
        <v>0.7795414462081128</v>
      </c>
      <c r="K466" s="353"/>
      <c r="L466" s="353"/>
      <c r="M466" s="353"/>
    </row>
    <row r="467" spans="1:13" s="322" customFormat="1" ht="15" customHeight="1">
      <c r="A467" s="73" t="s">
        <v>142</v>
      </c>
      <c r="B467" s="74" t="s">
        <v>19</v>
      </c>
      <c r="C467" s="74" t="s">
        <v>12</v>
      </c>
      <c r="D467" s="70" t="s">
        <v>263</v>
      </c>
      <c r="E467" s="70">
        <v>110</v>
      </c>
      <c r="F467" s="359">
        <f>F468+F469</f>
        <v>121.5</v>
      </c>
      <c r="G467" s="359">
        <f>G468+G469</f>
        <v>0</v>
      </c>
      <c r="H467" s="72">
        <f>H468+H469</f>
        <v>56.7</v>
      </c>
      <c r="I467" s="359">
        <f>I468+I469</f>
        <v>44.2</v>
      </c>
      <c r="J467" s="401">
        <f t="shared" si="56"/>
        <v>0.7795414462081128</v>
      </c>
      <c r="K467" s="353"/>
      <c r="L467" s="353"/>
      <c r="M467" s="353"/>
    </row>
    <row r="468" spans="1:13" s="322" customFormat="1" ht="13.5" customHeight="1" hidden="1">
      <c r="A468" s="73" t="s">
        <v>577</v>
      </c>
      <c r="B468" s="74" t="s">
        <v>19</v>
      </c>
      <c r="C468" s="74" t="s">
        <v>12</v>
      </c>
      <c r="D468" s="70" t="s">
        <v>263</v>
      </c>
      <c r="E468" s="70">
        <v>111</v>
      </c>
      <c r="F468" s="359">
        <f>'Пр 11 ведом'!G37</f>
        <v>0</v>
      </c>
      <c r="G468" s="359">
        <f>'Пр 11 ведом'!H37</f>
        <v>0</v>
      </c>
      <c r="H468" s="72">
        <f>'Пр 11 ведом'!I37</f>
        <v>0</v>
      </c>
      <c r="I468" s="359">
        <f>'Пр 11 ведом'!J37</f>
        <v>0</v>
      </c>
      <c r="J468" s="401" t="e">
        <f t="shared" si="56"/>
        <v>#DIV/0!</v>
      </c>
      <c r="K468" s="353"/>
      <c r="L468" s="353"/>
      <c r="M468" s="353"/>
    </row>
    <row r="469" spans="1:13" s="322" customFormat="1" ht="23.25" customHeight="1">
      <c r="A469" s="166" t="s">
        <v>578</v>
      </c>
      <c r="B469" s="74" t="s">
        <v>19</v>
      </c>
      <c r="C469" s="74" t="s">
        <v>12</v>
      </c>
      <c r="D469" s="70" t="s">
        <v>263</v>
      </c>
      <c r="E469" s="70">
        <v>112</v>
      </c>
      <c r="F469" s="359">
        <f>'Пр3 ведом'!G67</f>
        <v>121.5</v>
      </c>
      <c r="G469" s="359">
        <f>'Пр3 ведом'!H67</f>
        <v>0</v>
      </c>
      <c r="H469" s="72">
        <f>'Пр3 ведом'!I67</f>
        <v>56.7</v>
      </c>
      <c r="I469" s="359">
        <f>'Пр3 ведом'!J67</f>
        <v>44.2</v>
      </c>
      <c r="J469" s="401">
        <f t="shared" si="56"/>
        <v>0.7795414462081128</v>
      </c>
      <c r="K469" s="353"/>
      <c r="L469" s="353"/>
      <c r="M469" s="353"/>
    </row>
    <row r="470" spans="1:13" s="322" customFormat="1" ht="24.75" customHeight="1">
      <c r="A470" s="73" t="s">
        <v>386</v>
      </c>
      <c r="B470" s="74" t="s">
        <v>19</v>
      </c>
      <c r="C470" s="74" t="s">
        <v>12</v>
      </c>
      <c r="D470" s="70" t="s">
        <v>263</v>
      </c>
      <c r="E470" s="70" t="s">
        <v>113</v>
      </c>
      <c r="F470" s="359">
        <f aca="true" t="shared" si="64" ref="F470:I471">F471</f>
        <v>200.5</v>
      </c>
      <c r="G470" s="359">
        <f t="shared" si="64"/>
        <v>0</v>
      </c>
      <c r="H470" s="72">
        <f t="shared" si="64"/>
        <v>265.3</v>
      </c>
      <c r="I470" s="359">
        <f t="shared" si="64"/>
        <v>254.7</v>
      </c>
      <c r="J470" s="401">
        <f t="shared" si="56"/>
        <v>0.9600452318130418</v>
      </c>
      <c r="K470" s="353"/>
      <c r="L470" s="353"/>
      <c r="M470" s="353"/>
    </row>
    <row r="471" spans="1:13" s="322" customFormat="1" ht="21.75" customHeight="1">
      <c r="A471" s="73" t="s">
        <v>525</v>
      </c>
      <c r="B471" s="74" t="s">
        <v>19</v>
      </c>
      <c r="C471" s="74" t="s">
        <v>12</v>
      </c>
      <c r="D471" s="70" t="s">
        <v>263</v>
      </c>
      <c r="E471" s="70" t="s">
        <v>115</v>
      </c>
      <c r="F471" s="359">
        <f t="shared" si="64"/>
        <v>200.5</v>
      </c>
      <c r="G471" s="359">
        <f t="shared" si="64"/>
        <v>0</v>
      </c>
      <c r="H471" s="72">
        <f t="shared" si="64"/>
        <v>265.3</v>
      </c>
      <c r="I471" s="359">
        <f t="shared" si="64"/>
        <v>254.7</v>
      </c>
      <c r="J471" s="401">
        <f t="shared" si="56"/>
        <v>0.9600452318130418</v>
      </c>
      <c r="K471" s="353"/>
      <c r="L471" s="353"/>
      <c r="M471" s="353"/>
    </row>
    <row r="472" spans="1:13" s="322" customFormat="1" ht="20.25" customHeight="1">
      <c r="A472" s="166" t="s">
        <v>526</v>
      </c>
      <c r="B472" s="74" t="s">
        <v>19</v>
      </c>
      <c r="C472" s="74" t="s">
        <v>12</v>
      </c>
      <c r="D472" s="70" t="s">
        <v>263</v>
      </c>
      <c r="E472" s="70" t="s">
        <v>117</v>
      </c>
      <c r="F472" s="359">
        <f>'Пр3 ведом'!G70</f>
        <v>200.5</v>
      </c>
      <c r="G472" s="359">
        <f>'Пр3 ведом'!H70</f>
        <v>0</v>
      </c>
      <c r="H472" s="72">
        <f>'Пр3 ведом'!I70</f>
        <v>265.3</v>
      </c>
      <c r="I472" s="359">
        <f>'Пр3 ведом'!J70</f>
        <v>254.7</v>
      </c>
      <c r="J472" s="401">
        <f t="shared" si="56"/>
        <v>0.9600452318130418</v>
      </c>
      <c r="K472" s="353"/>
      <c r="L472" s="353"/>
      <c r="M472" s="353"/>
    </row>
    <row r="473" spans="1:13" s="322" customFormat="1" ht="20.25" customHeight="1">
      <c r="A473" s="166" t="s">
        <v>544</v>
      </c>
      <c r="B473" s="74" t="s">
        <v>19</v>
      </c>
      <c r="C473" s="74" t="s">
        <v>12</v>
      </c>
      <c r="D473" s="70" t="s">
        <v>543</v>
      </c>
      <c r="E473" s="70"/>
      <c r="F473" s="359">
        <f aca="true" t="shared" si="65" ref="F473:I475">F474</f>
        <v>181.5</v>
      </c>
      <c r="G473" s="359">
        <f t="shared" si="65"/>
        <v>0</v>
      </c>
      <c r="H473" s="72">
        <f t="shared" si="65"/>
        <v>181.5</v>
      </c>
      <c r="I473" s="359">
        <f t="shared" si="65"/>
        <v>0</v>
      </c>
      <c r="J473" s="401">
        <f t="shared" si="56"/>
        <v>0</v>
      </c>
      <c r="K473" s="353"/>
      <c r="L473" s="353"/>
      <c r="M473" s="353"/>
    </row>
    <row r="474" spans="1:13" s="322" customFormat="1" ht="20.25" customHeight="1">
      <c r="A474" s="73" t="s">
        <v>530</v>
      </c>
      <c r="B474" s="74" t="s">
        <v>19</v>
      </c>
      <c r="C474" s="74" t="s">
        <v>12</v>
      </c>
      <c r="D474" s="70" t="s">
        <v>543</v>
      </c>
      <c r="E474" s="70">
        <v>600</v>
      </c>
      <c r="F474" s="359">
        <f t="shared" si="65"/>
        <v>181.5</v>
      </c>
      <c r="G474" s="359">
        <f t="shared" si="65"/>
        <v>0</v>
      </c>
      <c r="H474" s="72">
        <f t="shared" si="65"/>
        <v>181.5</v>
      </c>
      <c r="I474" s="359">
        <f t="shared" si="65"/>
        <v>0</v>
      </c>
      <c r="J474" s="401">
        <f t="shared" si="56"/>
        <v>0</v>
      </c>
      <c r="K474" s="353"/>
      <c r="L474" s="353"/>
      <c r="M474" s="353"/>
    </row>
    <row r="475" spans="1:13" s="322" customFormat="1" ht="20.25" customHeight="1">
      <c r="A475" s="73" t="s">
        <v>101</v>
      </c>
      <c r="B475" s="74" t="s">
        <v>19</v>
      </c>
      <c r="C475" s="74" t="s">
        <v>12</v>
      </c>
      <c r="D475" s="70" t="s">
        <v>543</v>
      </c>
      <c r="E475" s="70">
        <v>610</v>
      </c>
      <c r="F475" s="359">
        <f t="shared" si="65"/>
        <v>181.5</v>
      </c>
      <c r="G475" s="359">
        <f t="shared" si="65"/>
        <v>0</v>
      </c>
      <c r="H475" s="72">
        <f t="shared" si="65"/>
        <v>181.5</v>
      </c>
      <c r="I475" s="359">
        <f t="shared" si="65"/>
        <v>0</v>
      </c>
      <c r="J475" s="401">
        <f t="shared" si="56"/>
        <v>0</v>
      </c>
      <c r="K475" s="353"/>
      <c r="L475" s="353"/>
      <c r="M475" s="353"/>
    </row>
    <row r="476" spans="1:13" s="322" customFormat="1" ht="33.75">
      <c r="A476" s="73" t="s">
        <v>103</v>
      </c>
      <c r="B476" s="74" t="s">
        <v>19</v>
      </c>
      <c r="C476" s="74" t="s">
        <v>12</v>
      </c>
      <c r="D476" s="70" t="s">
        <v>543</v>
      </c>
      <c r="E476" s="70">
        <v>611</v>
      </c>
      <c r="F476" s="359">
        <f>'Пр3 ведом'!G75</f>
        <v>181.5</v>
      </c>
      <c r="G476" s="359">
        <f>'Пр3 ведом'!H75</f>
        <v>0</v>
      </c>
      <c r="H476" s="72">
        <f>'Пр3 ведом'!I75</f>
        <v>181.5</v>
      </c>
      <c r="I476" s="359">
        <f>'Пр3 ведом'!J75</f>
        <v>0</v>
      </c>
      <c r="J476" s="401">
        <f t="shared" si="56"/>
        <v>0</v>
      </c>
      <c r="K476" s="353"/>
      <c r="L476" s="353"/>
      <c r="M476" s="353"/>
    </row>
    <row r="477" spans="1:13" s="322" customFormat="1" ht="12.75">
      <c r="A477" s="194" t="s">
        <v>46</v>
      </c>
      <c r="B477" s="92" t="s">
        <v>19</v>
      </c>
      <c r="C477" s="93" t="s">
        <v>15</v>
      </c>
      <c r="D477" s="70"/>
      <c r="E477" s="70"/>
      <c r="F477" s="358">
        <f>F491+F478+F483</f>
        <v>9586.7</v>
      </c>
      <c r="G477" s="358">
        <f>G491+G478+G483</f>
        <v>-5</v>
      </c>
      <c r="H477" s="195">
        <f>H491+H478+H483</f>
        <v>9232.209</v>
      </c>
      <c r="I477" s="358">
        <f>I491+I478+I483</f>
        <v>7388.432</v>
      </c>
      <c r="J477" s="490">
        <f t="shared" si="56"/>
        <v>0.8002886416457858</v>
      </c>
      <c r="K477" s="353"/>
      <c r="L477" s="353"/>
      <c r="M477" s="353"/>
    </row>
    <row r="478" spans="1:13" s="322" customFormat="1" ht="23.25" customHeight="1">
      <c r="A478" s="73" t="s">
        <v>416</v>
      </c>
      <c r="B478" s="70" t="s">
        <v>19</v>
      </c>
      <c r="C478" s="74" t="s">
        <v>15</v>
      </c>
      <c r="D478" s="70" t="s">
        <v>417</v>
      </c>
      <c r="E478" s="70"/>
      <c r="F478" s="359">
        <f aca="true" t="shared" si="66" ref="F478:I481">F479</f>
        <v>78</v>
      </c>
      <c r="G478" s="359">
        <f t="shared" si="66"/>
        <v>0</v>
      </c>
      <c r="H478" s="72">
        <f t="shared" si="66"/>
        <v>78</v>
      </c>
      <c r="I478" s="359">
        <f t="shared" si="66"/>
        <v>23.4</v>
      </c>
      <c r="J478" s="401">
        <f t="shared" si="56"/>
        <v>0.3</v>
      </c>
      <c r="K478" s="353"/>
      <c r="L478" s="353"/>
      <c r="M478" s="353"/>
    </row>
    <row r="479" spans="1:13" s="322" customFormat="1" ht="32.25" customHeight="1">
      <c r="A479" s="73" t="s">
        <v>418</v>
      </c>
      <c r="B479" s="74" t="s">
        <v>19</v>
      </c>
      <c r="C479" s="74" t="s">
        <v>15</v>
      </c>
      <c r="D479" s="70" t="s">
        <v>415</v>
      </c>
      <c r="E479" s="70"/>
      <c r="F479" s="359">
        <f t="shared" si="66"/>
        <v>78</v>
      </c>
      <c r="G479" s="359">
        <f t="shared" si="66"/>
        <v>0</v>
      </c>
      <c r="H479" s="72">
        <f t="shared" si="66"/>
        <v>78</v>
      </c>
      <c r="I479" s="359">
        <f t="shared" si="66"/>
        <v>23.4</v>
      </c>
      <c r="J479" s="401">
        <f t="shared" si="56"/>
        <v>0.3</v>
      </c>
      <c r="K479" s="353"/>
      <c r="L479" s="353"/>
      <c r="M479" s="353"/>
    </row>
    <row r="480" spans="1:13" s="322" customFormat="1" ht="24" customHeight="1">
      <c r="A480" s="73" t="s">
        <v>386</v>
      </c>
      <c r="B480" s="74" t="s">
        <v>19</v>
      </c>
      <c r="C480" s="74" t="s">
        <v>15</v>
      </c>
      <c r="D480" s="70" t="s">
        <v>415</v>
      </c>
      <c r="E480" s="70" t="s">
        <v>113</v>
      </c>
      <c r="F480" s="359">
        <f t="shared" si="66"/>
        <v>78</v>
      </c>
      <c r="G480" s="359">
        <f t="shared" si="66"/>
        <v>0</v>
      </c>
      <c r="H480" s="72">
        <f t="shared" si="66"/>
        <v>78</v>
      </c>
      <c r="I480" s="359">
        <f t="shared" si="66"/>
        <v>23.4</v>
      </c>
      <c r="J480" s="401">
        <f t="shared" si="56"/>
        <v>0.3</v>
      </c>
      <c r="K480" s="353"/>
      <c r="L480" s="353"/>
      <c r="M480" s="353"/>
    </row>
    <row r="481" spans="1:13" s="322" customFormat="1" ht="23.25" customHeight="1">
      <c r="A481" s="73" t="s">
        <v>525</v>
      </c>
      <c r="B481" s="74" t="s">
        <v>19</v>
      </c>
      <c r="C481" s="74" t="s">
        <v>15</v>
      </c>
      <c r="D481" s="70" t="s">
        <v>415</v>
      </c>
      <c r="E481" s="70" t="s">
        <v>115</v>
      </c>
      <c r="F481" s="359">
        <f t="shared" si="66"/>
        <v>78</v>
      </c>
      <c r="G481" s="359">
        <f t="shared" si="66"/>
        <v>0</v>
      </c>
      <c r="H481" s="72">
        <f t="shared" si="66"/>
        <v>78</v>
      </c>
      <c r="I481" s="359">
        <f t="shared" si="66"/>
        <v>23.4</v>
      </c>
      <c r="J481" s="401">
        <f t="shared" si="56"/>
        <v>0.3</v>
      </c>
      <c r="K481" s="353"/>
      <c r="L481" s="353"/>
      <c r="M481" s="353"/>
    </row>
    <row r="482" spans="1:13" s="322" customFormat="1" ht="24" customHeight="1">
      <c r="A482" s="166" t="s">
        <v>526</v>
      </c>
      <c r="B482" s="74" t="s">
        <v>19</v>
      </c>
      <c r="C482" s="74" t="s">
        <v>15</v>
      </c>
      <c r="D482" s="70" t="s">
        <v>415</v>
      </c>
      <c r="E482" s="70" t="s">
        <v>117</v>
      </c>
      <c r="F482" s="359">
        <f>'Пр3 ведом'!G81</f>
        <v>78</v>
      </c>
      <c r="G482" s="359">
        <f>'Пр3 ведом'!H81</f>
        <v>0</v>
      </c>
      <c r="H482" s="72">
        <f>'Пр3 ведом'!I81</f>
        <v>78</v>
      </c>
      <c r="I482" s="359">
        <f>'Пр3 ведом'!J81</f>
        <v>23.4</v>
      </c>
      <c r="J482" s="401">
        <f t="shared" si="56"/>
        <v>0.3</v>
      </c>
      <c r="K482" s="353"/>
      <c r="L482" s="353"/>
      <c r="M482" s="353"/>
    </row>
    <row r="483" spans="1:13" s="322" customFormat="1" ht="16.5" customHeight="1">
      <c r="A483" s="331" t="s">
        <v>579</v>
      </c>
      <c r="B483" s="74" t="s">
        <v>19</v>
      </c>
      <c r="C483" s="74" t="s">
        <v>15</v>
      </c>
      <c r="D483" s="70" t="s">
        <v>484</v>
      </c>
      <c r="E483" s="70"/>
      <c r="F483" s="359">
        <f>F484</f>
        <v>50</v>
      </c>
      <c r="G483" s="359">
        <f>G484</f>
        <v>-5</v>
      </c>
      <c r="H483" s="72">
        <f>H484</f>
        <v>45</v>
      </c>
      <c r="I483" s="359">
        <f>I484</f>
        <v>36.120000000000005</v>
      </c>
      <c r="J483" s="401">
        <f t="shared" si="56"/>
        <v>0.8026666666666668</v>
      </c>
      <c r="K483" s="353"/>
      <c r="L483" s="353"/>
      <c r="M483" s="353"/>
    </row>
    <row r="484" spans="1:13" s="322" customFormat="1" ht="22.5" customHeight="1">
      <c r="A484" s="338" t="s">
        <v>608</v>
      </c>
      <c r="B484" s="74" t="s">
        <v>19</v>
      </c>
      <c r="C484" s="74" t="s">
        <v>15</v>
      </c>
      <c r="D484" s="70" t="s">
        <v>482</v>
      </c>
      <c r="E484" s="70"/>
      <c r="F484" s="359">
        <f>F488</f>
        <v>50</v>
      </c>
      <c r="G484" s="359">
        <f>G488</f>
        <v>-5</v>
      </c>
      <c r="H484" s="72">
        <f>H488+H485</f>
        <v>45</v>
      </c>
      <c r="I484" s="72">
        <f>I488+I485</f>
        <v>36.120000000000005</v>
      </c>
      <c r="J484" s="401">
        <f t="shared" si="56"/>
        <v>0.8026666666666668</v>
      </c>
      <c r="K484" s="353"/>
      <c r="L484" s="353"/>
      <c r="M484" s="353"/>
    </row>
    <row r="485" spans="1:13" s="322" customFormat="1" ht="40.5" customHeight="1">
      <c r="A485" s="73" t="s">
        <v>105</v>
      </c>
      <c r="B485" s="74" t="s">
        <v>19</v>
      </c>
      <c r="C485" s="74" t="s">
        <v>15</v>
      </c>
      <c r="D485" s="70" t="s">
        <v>482</v>
      </c>
      <c r="E485" s="70">
        <v>100</v>
      </c>
      <c r="F485" s="359"/>
      <c r="G485" s="359"/>
      <c r="H485" s="72">
        <f>H486</f>
        <v>3.1</v>
      </c>
      <c r="I485" s="72">
        <f>I486</f>
        <v>3.1</v>
      </c>
      <c r="J485" s="401">
        <f t="shared" si="56"/>
        <v>1</v>
      </c>
      <c r="K485" s="353"/>
      <c r="L485" s="353"/>
      <c r="M485" s="353"/>
    </row>
    <row r="486" spans="1:13" s="322" customFormat="1" ht="22.5" customHeight="1">
      <c r="A486" s="73" t="s">
        <v>107</v>
      </c>
      <c r="B486" s="74" t="s">
        <v>19</v>
      </c>
      <c r="C486" s="74" t="s">
        <v>15</v>
      </c>
      <c r="D486" s="70" t="s">
        <v>482</v>
      </c>
      <c r="E486" s="70">
        <v>120</v>
      </c>
      <c r="F486" s="359"/>
      <c r="G486" s="359"/>
      <c r="H486" s="72">
        <f>H487</f>
        <v>3.1</v>
      </c>
      <c r="I486" s="72">
        <f>I487</f>
        <v>3.1</v>
      </c>
      <c r="J486" s="401">
        <f>I486/H486*100%</f>
        <v>1</v>
      </c>
      <c r="K486" s="353"/>
      <c r="L486" s="353"/>
      <c r="M486" s="353"/>
    </row>
    <row r="487" spans="1:13" s="322" customFormat="1" ht="12.75">
      <c r="A487" s="198" t="s">
        <v>384</v>
      </c>
      <c r="B487" s="74" t="s">
        <v>19</v>
      </c>
      <c r="C487" s="74" t="s">
        <v>15</v>
      </c>
      <c r="D487" s="70" t="s">
        <v>482</v>
      </c>
      <c r="E487" s="70">
        <v>122</v>
      </c>
      <c r="F487" s="359"/>
      <c r="G487" s="359"/>
      <c r="H487" s="72">
        <f>'Пр3 ведом'!I86</f>
        <v>3.1</v>
      </c>
      <c r="I487" s="72">
        <f>'Пр3 ведом'!J86</f>
        <v>3.1</v>
      </c>
      <c r="J487" s="401">
        <f>I487/H487*100%</f>
        <v>1</v>
      </c>
      <c r="K487" s="353"/>
      <c r="L487" s="353"/>
      <c r="M487" s="353"/>
    </row>
    <row r="488" spans="1:13" s="322" customFormat="1" ht="21" customHeight="1">
      <c r="A488" s="73" t="s">
        <v>386</v>
      </c>
      <c r="B488" s="74" t="s">
        <v>19</v>
      </c>
      <c r="C488" s="74" t="s">
        <v>15</v>
      </c>
      <c r="D488" s="70" t="s">
        <v>482</v>
      </c>
      <c r="E488" s="70" t="s">
        <v>113</v>
      </c>
      <c r="F488" s="359">
        <f aca="true" t="shared" si="67" ref="F488:I489">F489</f>
        <v>50</v>
      </c>
      <c r="G488" s="359">
        <f t="shared" si="67"/>
        <v>-5</v>
      </c>
      <c r="H488" s="72">
        <f t="shared" si="67"/>
        <v>41.9</v>
      </c>
      <c r="I488" s="359">
        <f t="shared" si="67"/>
        <v>33.02</v>
      </c>
      <c r="J488" s="401">
        <f aca="true" t="shared" si="68" ref="J488:J556">I488/H488*100%</f>
        <v>0.7880668257756565</v>
      </c>
      <c r="K488" s="353"/>
      <c r="L488" s="353"/>
      <c r="M488" s="353"/>
    </row>
    <row r="489" spans="1:13" s="322" customFormat="1" ht="21" customHeight="1">
      <c r="A489" s="73" t="s">
        <v>525</v>
      </c>
      <c r="B489" s="74" t="s">
        <v>19</v>
      </c>
      <c r="C489" s="74" t="s">
        <v>15</v>
      </c>
      <c r="D489" s="70" t="s">
        <v>482</v>
      </c>
      <c r="E489" s="70" t="s">
        <v>115</v>
      </c>
      <c r="F489" s="359">
        <f t="shared" si="67"/>
        <v>50</v>
      </c>
      <c r="G489" s="359">
        <f t="shared" si="67"/>
        <v>-5</v>
      </c>
      <c r="H489" s="72">
        <f t="shared" si="67"/>
        <v>41.9</v>
      </c>
      <c r="I489" s="359">
        <f t="shared" si="67"/>
        <v>33.02</v>
      </c>
      <c r="J489" s="401">
        <f t="shared" si="68"/>
        <v>0.7880668257756565</v>
      </c>
      <c r="K489" s="353"/>
      <c r="L489" s="353"/>
      <c r="M489" s="353"/>
    </row>
    <row r="490" spans="1:13" s="322" customFormat="1" ht="21" customHeight="1">
      <c r="A490" s="166" t="s">
        <v>526</v>
      </c>
      <c r="B490" s="74" t="s">
        <v>19</v>
      </c>
      <c r="C490" s="74" t="s">
        <v>15</v>
      </c>
      <c r="D490" s="70" t="s">
        <v>482</v>
      </c>
      <c r="E490" s="70" t="s">
        <v>117</v>
      </c>
      <c r="F490" s="359">
        <f>'Пр3 ведом'!G89</f>
        <v>50</v>
      </c>
      <c r="G490" s="359">
        <f>'Пр3 ведом'!H89</f>
        <v>-5</v>
      </c>
      <c r="H490" s="72">
        <f>'Пр3 ведом'!I89</f>
        <v>41.9</v>
      </c>
      <c r="I490" s="359">
        <f>'Пр3 ведом'!J89</f>
        <v>33.02</v>
      </c>
      <c r="J490" s="401">
        <f t="shared" si="68"/>
        <v>0.7880668257756565</v>
      </c>
      <c r="K490" s="353"/>
      <c r="L490" s="353"/>
      <c r="M490" s="353"/>
    </row>
    <row r="491" spans="1:13" s="322" customFormat="1" ht="24.75" customHeight="1">
      <c r="A491" s="73" t="s">
        <v>213</v>
      </c>
      <c r="B491" s="74" t="s">
        <v>19</v>
      </c>
      <c r="C491" s="74" t="s">
        <v>15</v>
      </c>
      <c r="D491" s="70" t="s">
        <v>228</v>
      </c>
      <c r="E491" s="70"/>
      <c r="F491" s="359">
        <f>F492+F505</f>
        <v>9458.7</v>
      </c>
      <c r="G491" s="359">
        <f>G492+G505</f>
        <v>0</v>
      </c>
      <c r="H491" s="72">
        <f>H492+H505</f>
        <v>9109.209</v>
      </c>
      <c r="I491" s="359">
        <f>I492+I505</f>
        <v>7328.912</v>
      </c>
      <c r="J491" s="401">
        <f t="shared" si="68"/>
        <v>0.8045607472613703</v>
      </c>
      <c r="K491" s="353"/>
      <c r="L491" s="353"/>
      <c r="M491" s="353"/>
    </row>
    <row r="492" spans="1:13" s="322" customFormat="1" ht="27" customHeight="1">
      <c r="A492" s="73" t="s">
        <v>262</v>
      </c>
      <c r="B492" s="70" t="s">
        <v>19</v>
      </c>
      <c r="C492" s="74" t="s">
        <v>15</v>
      </c>
      <c r="D492" s="70" t="s">
        <v>261</v>
      </c>
      <c r="E492" s="70"/>
      <c r="F492" s="359">
        <f>F493+F497+F502</f>
        <v>544.5999999999999</v>
      </c>
      <c r="G492" s="359">
        <f>G493+G497+G502</f>
        <v>0</v>
      </c>
      <c r="H492" s="72">
        <f>H493+H497+H502</f>
        <v>548.5999999999999</v>
      </c>
      <c r="I492" s="359">
        <f>I493+I497+I502</f>
        <v>477.49800000000005</v>
      </c>
      <c r="J492" s="401">
        <f t="shared" si="68"/>
        <v>0.8703937294932558</v>
      </c>
      <c r="K492" s="353"/>
      <c r="L492" s="353"/>
      <c r="M492" s="353"/>
    </row>
    <row r="493" spans="1:13" s="322" customFormat="1" ht="45">
      <c r="A493" s="73" t="s">
        <v>105</v>
      </c>
      <c r="B493" s="70" t="s">
        <v>19</v>
      </c>
      <c r="C493" s="74" t="s">
        <v>15</v>
      </c>
      <c r="D493" s="70" t="s">
        <v>240</v>
      </c>
      <c r="E493" s="70">
        <v>100</v>
      </c>
      <c r="F493" s="359">
        <f>F494</f>
        <v>414.8</v>
      </c>
      <c r="G493" s="359">
        <f>G494</f>
        <v>0</v>
      </c>
      <c r="H493" s="72">
        <f>H494</f>
        <v>414.8</v>
      </c>
      <c r="I493" s="359">
        <f>I494</f>
        <v>379.73400000000004</v>
      </c>
      <c r="J493" s="401">
        <f t="shared" si="68"/>
        <v>0.9154628736740599</v>
      </c>
      <c r="K493" s="353"/>
      <c r="L493" s="353"/>
      <c r="M493" s="353"/>
    </row>
    <row r="494" spans="1:13" s="322" customFormat="1" ht="22.5">
      <c r="A494" s="73" t="s">
        <v>107</v>
      </c>
      <c r="B494" s="70" t="s">
        <v>19</v>
      </c>
      <c r="C494" s="74" t="s">
        <v>15</v>
      </c>
      <c r="D494" s="70" t="s">
        <v>240</v>
      </c>
      <c r="E494" s="70">
        <v>120</v>
      </c>
      <c r="F494" s="359">
        <f>F495+F496</f>
        <v>414.8</v>
      </c>
      <c r="G494" s="359">
        <f>G495+G496</f>
        <v>0</v>
      </c>
      <c r="H494" s="72">
        <f>H495+H496</f>
        <v>414.8</v>
      </c>
      <c r="I494" s="359">
        <f>I495+I496</f>
        <v>379.73400000000004</v>
      </c>
      <c r="J494" s="401">
        <f t="shared" si="68"/>
        <v>0.9154628736740599</v>
      </c>
      <c r="K494" s="353"/>
      <c r="L494" s="353"/>
      <c r="M494" s="353"/>
    </row>
    <row r="495" spans="1:13" s="322" customFormat="1" ht="12" customHeight="1">
      <c r="A495" s="198" t="s">
        <v>384</v>
      </c>
      <c r="B495" s="70" t="s">
        <v>19</v>
      </c>
      <c r="C495" s="74" t="s">
        <v>15</v>
      </c>
      <c r="D495" s="70" t="s">
        <v>240</v>
      </c>
      <c r="E495" s="70">
        <v>121</v>
      </c>
      <c r="F495" s="359">
        <f>'Пр3 ведом'!G94</f>
        <v>318.6</v>
      </c>
      <c r="G495" s="359">
        <f>'Пр3 ведом'!H94</f>
        <v>0</v>
      </c>
      <c r="H495" s="72">
        <f>'Пр3 ведом'!I94</f>
        <v>318.6</v>
      </c>
      <c r="I495" s="359">
        <f>'Пр3 ведом'!J94</f>
        <v>286.153</v>
      </c>
      <c r="J495" s="401">
        <f t="shared" si="68"/>
        <v>0.8981575643440051</v>
      </c>
      <c r="K495" s="353"/>
      <c r="L495" s="353"/>
      <c r="M495" s="353"/>
    </row>
    <row r="496" spans="1:13" s="322" customFormat="1" ht="33" customHeight="1">
      <c r="A496" s="198" t="s">
        <v>385</v>
      </c>
      <c r="B496" s="70" t="s">
        <v>19</v>
      </c>
      <c r="C496" s="74" t="s">
        <v>15</v>
      </c>
      <c r="D496" s="70" t="s">
        <v>240</v>
      </c>
      <c r="E496" s="70">
        <v>129</v>
      </c>
      <c r="F496" s="359">
        <f>'Пр3 ведом'!G95</f>
        <v>96.2</v>
      </c>
      <c r="G496" s="359">
        <f>'Пр3 ведом'!H95</f>
        <v>0</v>
      </c>
      <c r="H496" s="72">
        <f>'Пр3 ведом'!I95</f>
        <v>96.2</v>
      </c>
      <c r="I496" s="359">
        <f>'Пр3 ведом'!J95</f>
        <v>93.581</v>
      </c>
      <c r="J496" s="401">
        <f t="shared" si="68"/>
        <v>0.9727754677754678</v>
      </c>
      <c r="K496" s="353"/>
      <c r="L496" s="353"/>
      <c r="M496" s="353"/>
    </row>
    <row r="497" spans="1:13" s="322" customFormat="1" ht="21.75" customHeight="1">
      <c r="A497" s="73" t="s">
        <v>386</v>
      </c>
      <c r="B497" s="70" t="s">
        <v>19</v>
      </c>
      <c r="C497" s="74" t="s">
        <v>15</v>
      </c>
      <c r="D497" s="70" t="s">
        <v>241</v>
      </c>
      <c r="E497" s="70">
        <v>200</v>
      </c>
      <c r="F497" s="359">
        <f>F498</f>
        <v>127</v>
      </c>
      <c r="G497" s="359">
        <f>G498</f>
        <v>0</v>
      </c>
      <c r="H497" s="72">
        <f>H498</f>
        <v>131</v>
      </c>
      <c r="I497" s="359">
        <f>I498</f>
        <v>96.572</v>
      </c>
      <c r="J497" s="401">
        <f t="shared" si="68"/>
        <v>0.7371908396946565</v>
      </c>
      <c r="K497" s="353"/>
      <c r="L497" s="353"/>
      <c r="M497" s="353"/>
    </row>
    <row r="498" spans="1:13" s="322" customFormat="1" ht="23.25" customHeight="1">
      <c r="A498" s="73" t="s">
        <v>525</v>
      </c>
      <c r="B498" s="70" t="s">
        <v>19</v>
      </c>
      <c r="C498" s="74" t="s">
        <v>15</v>
      </c>
      <c r="D498" s="70" t="s">
        <v>241</v>
      </c>
      <c r="E498" s="70">
        <v>240</v>
      </c>
      <c r="F498" s="359">
        <f>F500+F499</f>
        <v>127</v>
      </c>
      <c r="G498" s="359">
        <f>G500+G499</f>
        <v>0</v>
      </c>
      <c r="H498" s="72">
        <f>H500+H499</f>
        <v>131</v>
      </c>
      <c r="I498" s="359">
        <f>I500+I499</f>
        <v>96.572</v>
      </c>
      <c r="J498" s="401">
        <f t="shared" si="68"/>
        <v>0.7371908396946565</v>
      </c>
      <c r="K498" s="353"/>
      <c r="L498" s="353"/>
      <c r="M498" s="353"/>
    </row>
    <row r="499" spans="1:13" s="322" customFormat="1" ht="23.25" customHeight="1">
      <c r="A499" s="166" t="s">
        <v>538</v>
      </c>
      <c r="B499" s="70" t="s">
        <v>19</v>
      </c>
      <c r="C499" s="74" t="s">
        <v>15</v>
      </c>
      <c r="D499" s="70" t="s">
        <v>241</v>
      </c>
      <c r="E499" s="70">
        <v>242</v>
      </c>
      <c r="F499" s="359">
        <f>'Пр3 ведом'!G98</f>
        <v>15</v>
      </c>
      <c r="G499" s="359">
        <f>'Пр3 ведом'!H98</f>
        <v>0</v>
      </c>
      <c r="H499" s="72">
        <f>'Пр3 ведом'!I98</f>
        <v>19</v>
      </c>
      <c r="I499" s="359">
        <f>'Пр3 ведом'!J98</f>
        <v>17.094</v>
      </c>
      <c r="J499" s="401">
        <f t="shared" si="68"/>
        <v>0.8996842105263159</v>
      </c>
      <c r="K499" s="353"/>
      <c r="L499" s="353"/>
      <c r="M499" s="353"/>
    </row>
    <row r="500" spans="1:13" s="322" customFormat="1" ht="21.75" customHeight="1">
      <c r="A500" s="166" t="s">
        <v>526</v>
      </c>
      <c r="B500" s="70" t="s">
        <v>19</v>
      </c>
      <c r="C500" s="74" t="s">
        <v>15</v>
      </c>
      <c r="D500" s="70" t="s">
        <v>241</v>
      </c>
      <c r="E500" s="70">
        <v>244</v>
      </c>
      <c r="F500" s="359">
        <f>'Пр3 ведом'!G99</f>
        <v>112</v>
      </c>
      <c r="G500" s="359">
        <f>'Пр3 ведом'!H99</f>
        <v>0</v>
      </c>
      <c r="H500" s="72">
        <f>'Пр3 ведом'!I99</f>
        <v>112</v>
      </c>
      <c r="I500" s="359">
        <f>'Пр3 ведом'!J99</f>
        <v>79.478</v>
      </c>
      <c r="J500" s="401">
        <f t="shared" si="68"/>
        <v>0.709625</v>
      </c>
      <c r="K500" s="353"/>
      <c r="L500" s="353"/>
      <c r="M500" s="353"/>
    </row>
    <row r="501" spans="1:13" s="322" customFormat="1" ht="21.75" customHeight="1">
      <c r="A501" s="166" t="s">
        <v>118</v>
      </c>
      <c r="B501" s="70" t="s">
        <v>19</v>
      </c>
      <c r="C501" s="74" t="s">
        <v>15</v>
      </c>
      <c r="D501" s="70" t="s">
        <v>241</v>
      </c>
      <c r="E501" s="70">
        <v>800</v>
      </c>
      <c r="F501" s="359">
        <f aca="true" t="shared" si="69" ref="F501:I502">F502</f>
        <v>2.8</v>
      </c>
      <c r="G501" s="359">
        <f t="shared" si="69"/>
        <v>0</v>
      </c>
      <c r="H501" s="72">
        <f t="shared" si="69"/>
        <v>2.8</v>
      </c>
      <c r="I501" s="359">
        <f t="shared" si="69"/>
        <v>1.192</v>
      </c>
      <c r="J501" s="401">
        <f t="shared" si="68"/>
        <v>0.4257142857142857</v>
      </c>
      <c r="K501" s="353"/>
      <c r="L501" s="353"/>
      <c r="M501" s="353"/>
    </row>
    <row r="502" spans="1:13" s="333" customFormat="1" ht="26.25" customHeight="1">
      <c r="A502" s="166" t="s">
        <v>531</v>
      </c>
      <c r="B502" s="212" t="s">
        <v>19</v>
      </c>
      <c r="C502" s="98" t="s">
        <v>15</v>
      </c>
      <c r="D502" s="70" t="s">
        <v>241</v>
      </c>
      <c r="E502" s="212" t="s">
        <v>119</v>
      </c>
      <c r="F502" s="361">
        <f t="shared" si="69"/>
        <v>2.8</v>
      </c>
      <c r="G502" s="361">
        <f t="shared" si="69"/>
        <v>0</v>
      </c>
      <c r="H502" s="213">
        <f>H503+H504</f>
        <v>2.8</v>
      </c>
      <c r="I502" s="213">
        <f>I503+I504</f>
        <v>1.192</v>
      </c>
      <c r="J502" s="401">
        <f t="shared" si="68"/>
        <v>0.4257142857142857</v>
      </c>
      <c r="K502" s="366"/>
      <c r="L502" s="366"/>
      <c r="M502" s="366"/>
    </row>
    <row r="503" spans="1:13" s="333" customFormat="1" ht="15.75" customHeight="1">
      <c r="A503" s="220" t="s">
        <v>17</v>
      </c>
      <c r="B503" s="212" t="s">
        <v>19</v>
      </c>
      <c r="C503" s="98" t="s">
        <v>15</v>
      </c>
      <c r="D503" s="70" t="s">
        <v>241</v>
      </c>
      <c r="E503" s="212" t="s">
        <v>120</v>
      </c>
      <c r="F503" s="361">
        <f>'Пр3 ведом'!G102</f>
        <v>2.8</v>
      </c>
      <c r="G503" s="361">
        <f>'Пр3 ведом'!H102</f>
        <v>0</v>
      </c>
      <c r="H503" s="213">
        <f>'Пр3 ведом'!I102</f>
        <v>1</v>
      </c>
      <c r="I503" s="361">
        <f>'Пр3 ведом'!J102</f>
        <v>0</v>
      </c>
      <c r="J503" s="401">
        <f t="shared" si="68"/>
        <v>0</v>
      </c>
      <c r="K503" s="366"/>
      <c r="L503" s="366"/>
      <c r="M503" s="366"/>
    </row>
    <row r="504" spans="1:13" s="333" customFormat="1" ht="15.75" customHeight="1">
      <c r="A504" s="73" t="s">
        <v>537</v>
      </c>
      <c r="B504" s="212" t="s">
        <v>19</v>
      </c>
      <c r="C504" s="98" t="s">
        <v>15</v>
      </c>
      <c r="D504" s="70" t="s">
        <v>241</v>
      </c>
      <c r="E504" s="212">
        <v>853</v>
      </c>
      <c r="F504" s="361"/>
      <c r="G504" s="361"/>
      <c r="H504" s="213">
        <f>'Пр3 ведом'!I103</f>
        <v>1.8</v>
      </c>
      <c r="I504" s="213">
        <f>'Пр3 ведом'!J103</f>
        <v>1.192</v>
      </c>
      <c r="J504" s="401">
        <f t="shared" si="68"/>
        <v>0.6622222222222222</v>
      </c>
      <c r="K504" s="366"/>
      <c r="L504" s="366"/>
      <c r="M504" s="366"/>
    </row>
    <row r="505" spans="1:13" s="322" customFormat="1" ht="27" customHeight="1">
      <c r="A505" s="73" t="s">
        <v>260</v>
      </c>
      <c r="B505" s="70" t="s">
        <v>19</v>
      </c>
      <c r="C505" s="74" t="s">
        <v>15</v>
      </c>
      <c r="D505" s="70" t="s">
        <v>242</v>
      </c>
      <c r="E505" s="70"/>
      <c r="F505" s="359">
        <f>F506+F510</f>
        <v>8914.1</v>
      </c>
      <c r="G505" s="359">
        <f>G506+G510</f>
        <v>0</v>
      </c>
      <c r="H505" s="72">
        <f>H506+H510+H514</f>
        <v>8560.609</v>
      </c>
      <c r="I505" s="72">
        <f>I506+I510+I514</f>
        <v>6851.414</v>
      </c>
      <c r="J505" s="401">
        <f t="shared" si="68"/>
        <v>0.800341891564023</v>
      </c>
      <c r="K505" s="353"/>
      <c r="L505" s="353"/>
      <c r="M505" s="353"/>
    </row>
    <row r="506" spans="1:13" s="322" customFormat="1" ht="45">
      <c r="A506" s="73" t="s">
        <v>105</v>
      </c>
      <c r="B506" s="70" t="s">
        <v>19</v>
      </c>
      <c r="C506" s="74" t="s">
        <v>15</v>
      </c>
      <c r="D506" s="70" t="s">
        <v>243</v>
      </c>
      <c r="E506" s="70">
        <v>100</v>
      </c>
      <c r="F506" s="359">
        <f>F507</f>
        <v>8794.1</v>
      </c>
      <c r="G506" s="359">
        <f>G507</f>
        <v>0</v>
      </c>
      <c r="H506" s="72">
        <f>H507</f>
        <v>8444.609</v>
      </c>
      <c r="I506" s="359">
        <f>I507</f>
        <v>6748.169</v>
      </c>
      <c r="J506" s="401">
        <f t="shared" si="68"/>
        <v>0.7991097041911591</v>
      </c>
      <c r="K506" s="353"/>
      <c r="L506" s="353"/>
      <c r="M506" s="353"/>
    </row>
    <row r="507" spans="1:13" s="322" customFormat="1" ht="12.75" customHeight="1">
      <c r="A507" s="73" t="s">
        <v>142</v>
      </c>
      <c r="B507" s="70" t="s">
        <v>19</v>
      </c>
      <c r="C507" s="74" t="s">
        <v>15</v>
      </c>
      <c r="D507" s="70" t="s">
        <v>243</v>
      </c>
      <c r="E507" s="70">
        <v>110</v>
      </c>
      <c r="F507" s="359">
        <f>F508+F509</f>
        <v>8794.1</v>
      </c>
      <c r="G507" s="359">
        <f>G508+G509</f>
        <v>0</v>
      </c>
      <c r="H507" s="72">
        <f>H508+H509</f>
        <v>8444.609</v>
      </c>
      <c r="I507" s="359">
        <f>I508+I509</f>
        <v>6748.169</v>
      </c>
      <c r="J507" s="401">
        <f t="shared" si="68"/>
        <v>0.7991097041911591</v>
      </c>
      <c r="K507" s="353"/>
      <c r="L507" s="353"/>
      <c r="M507" s="353"/>
    </row>
    <row r="508" spans="1:13" s="322" customFormat="1" ht="18" customHeight="1">
      <c r="A508" s="73" t="s">
        <v>577</v>
      </c>
      <c r="B508" s="70" t="s">
        <v>19</v>
      </c>
      <c r="C508" s="74" t="s">
        <v>15</v>
      </c>
      <c r="D508" s="70" t="s">
        <v>243</v>
      </c>
      <c r="E508" s="70">
        <v>111</v>
      </c>
      <c r="F508" s="359">
        <f>'Пр3 ведом'!G107</f>
        <v>6754.3</v>
      </c>
      <c r="G508" s="359">
        <f>'Пр3 ведом'!H107</f>
        <v>0</v>
      </c>
      <c r="H508" s="72">
        <f>'Пр3 ведом'!I107</f>
        <v>6598.711</v>
      </c>
      <c r="I508" s="359">
        <f>'Пр3 ведом'!J107</f>
        <v>5107.954</v>
      </c>
      <c r="J508" s="401">
        <f t="shared" si="68"/>
        <v>0.7740836051162112</v>
      </c>
      <c r="K508" s="353"/>
      <c r="L508" s="353"/>
      <c r="M508" s="353"/>
    </row>
    <row r="509" spans="1:13" s="322" customFormat="1" ht="34.5" customHeight="1">
      <c r="A509" s="198" t="s">
        <v>576</v>
      </c>
      <c r="B509" s="70" t="s">
        <v>19</v>
      </c>
      <c r="C509" s="74" t="s">
        <v>15</v>
      </c>
      <c r="D509" s="70" t="s">
        <v>243</v>
      </c>
      <c r="E509" s="70">
        <v>119</v>
      </c>
      <c r="F509" s="359">
        <f>'Пр3 ведом'!G108</f>
        <v>2039.8</v>
      </c>
      <c r="G509" s="359">
        <f>'Пр3 ведом'!H108</f>
        <v>0</v>
      </c>
      <c r="H509" s="72">
        <f>'Пр3 ведом'!I108</f>
        <v>1845.898</v>
      </c>
      <c r="I509" s="359">
        <f>'Пр3 ведом'!J108</f>
        <v>1640.215</v>
      </c>
      <c r="J509" s="401">
        <f t="shared" si="68"/>
        <v>0.8885729330656407</v>
      </c>
      <c r="K509" s="353"/>
      <c r="L509" s="353"/>
      <c r="M509" s="353"/>
    </row>
    <row r="510" spans="1:13" s="322" customFormat="1" ht="24" customHeight="1">
      <c r="A510" s="73" t="s">
        <v>386</v>
      </c>
      <c r="B510" s="70" t="s">
        <v>19</v>
      </c>
      <c r="C510" s="74" t="s">
        <v>15</v>
      </c>
      <c r="D510" s="70" t="s">
        <v>244</v>
      </c>
      <c r="E510" s="70" t="s">
        <v>113</v>
      </c>
      <c r="F510" s="359">
        <f>SUM(F511)</f>
        <v>120</v>
      </c>
      <c r="G510" s="359">
        <f>SUM(G511)</f>
        <v>0</v>
      </c>
      <c r="H510" s="72">
        <f>SUM(H511)</f>
        <v>111.56</v>
      </c>
      <c r="I510" s="359">
        <f>SUM(I511)</f>
        <v>98.805</v>
      </c>
      <c r="J510" s="401">
        <f t="shared" si="68"/>
        <v>0.8856669057009682</v>
      </c>
      <c r="K510" s="353"/>
      <c r="L510" s="353"/>
      <c r="M510" s="353"/>
    </row>
    <row r="511" spans="1:13" s="322" customFormat="1" ht="24" customHeight="1">
      <c r="A511" s="73" t="s">
        <v>525</v>
      </c>
      <c r="B511" s="70" t="s">
        <v>19</v>
      </c>
      <c r="C511" s="74" t="s">
        <v>15</v>
      </c>
      <c r="D511" s="70" t="s">
        <v>244</v>
      </c>
      <c r="E511" s="70" t="s">
        <v>115</v>
      </c>
      <c r="F511" s="359">
        <f>F513+F512</f>
        <v>120</v>
      </c>
      <c r="G511" s="359">
        <f>G513+G512</f>
        <v>0</v>
      </c>
      <c r="H511" s="72">
        <f>H513+H512</f>
        <v>111.56</v>
      </c>
      <c r="I511" s="359">
        <f>I513+I512</f>
        <v>98.805</v>
      </c>
      <c r="J511" s="401">
        <f t="shared" si="68"/>
        <v>0.8856669057009682</v>
      </c>
      <c r="K511" s="353"/>
      <c r="L511" s="353"/>
      <c r="M511" s="353"/>
    </row>
    <row r="512" spans="1:13" s="322" customFormat="1" ht="24" customHeight="1">
      <c r="A512" s="166" t="s">
        <v>538</v>
      </c>
      <c r="B512" s="70" t="s">
        <v>19</v>
      </c>
      <c r="C512" s="74" t="s">
        <v>15</v>
      </c>
      <c r="D512" s="70" t="s">
        <v>244</v>
      </c>
      <c r="E512" s="70">
        <v>242</v>
      </c>
      <c r="F512" s="359">
        <f>'Пр3 ведом'!G112</f>
        <v>85</v>
      </c>
      <c r="G512" s="359">
        <f>'Пр3 ведом'!H112</f>
        <v>0</v>
      </c>
      <c r="H512" s="72">
        <f>'Пр3 ведом'!I112</f>
        <v>81</v>
      </c>
      <c r="I512" s="359">
        <f>'Пр3 ведом'!J112</f>
        <v>73.245</v>
      </c>
      <c r="J512" s="401">
        <f t="shared" si="68"/>
        <v>0.9042592592592593</v>
      </c>
      <c r="K512" s="353"/>
      <c r="L512" s="353"/>
      <c r="M512" s="353"/>
    </row>
    <row r="513" spans="1:13" s="322" customFormat="1" ht="24" customHeight="1">
      <c r="A513" s="166" t="s">
        <v>526</v>
      </c>
      <c r="B513" s="70" t="s">
        <v>19</v>
      </c>
      <c r="C513" s="74" t="s">
        <v>15</v>
      </c>
      <c r="D513" s="70" t="s">
        <v>244</v>
      </c>
      <c r="E513" s="70" t="s">
        <v>117</v>
      </c>
      <c r="F513" s="359">
        <f>'Пр3 ведом'!G113</f>
        <v>35</v>
      </c>
      <c r="G513" s="359">
        <f>'Пр3 ведом'!H113</f>
        <v>0</v>
      </c>
      <c r="H513" s="72">
        <f>'Пр3 ведом'!I113</f>
        <v>30.56</v>
      </c>
      <c r="I513" s="359">
        <f>'Пр3 ведом'!J113</f>
        <v>25.56</v>
      </c>
      <c r="J513" s="401">
        <f t="shared" si="68"/>
        <v>0.8363874345549738</v>
      </c>
      <c r="K513" s="353"/>
      <c r="L513" s="353"/>
      <c r="M513" s="353"/>
    </row>
    <row r="514" spans="1:13" s="322" customFormat="1" ht="24" customHeight="1">
      <c r="A514" s="166" t="s">
        <v>260</v>
      </c>
      <c r="B514" s="70" t="s">
        <v>19</v>
      </c>
      <c r="C514" s="74" t="s">
        <v>15</v>
      </c>
      <c r="D514" s="70" t="s">
        <v>263</v>
      </c>
      <c r="E514" s="70"/>
      <c r="F514" s="72"/>
      <c r="G514" s="72"/>
      <c r="H514" s="16">
        <f aca="true" t="shared" si="70" ref="H514:I516">H515</f>
        <v>4.44</v>
      </c>
      <c r="I514" s="16">
        <f t="shared" si="70"/>
        <v>4.44</v>
      </c>
      <c r="J514" s="542">
        <f t="shared" si="68"/>
        <v>1</v>
      </c>
      <c r="K514" s="353"/>
      <c r="L514" s="353"/>
      <c r="M514" s="353"/>
    </row>
    <row r="515" spans="1:13" s="322" customFormat="1" ht="24" customHeight="1">
      <c r="A515" s="73" t="s">
        <v>386</v>
      </c>
      <c r="B515" s="70" t="s">
        <v>19</v>
      </c>
      <c r="C515" s="74" t="s">
        <v>15</v>
      </c>
      <c r="D515" s="70" t="s">
        <v>263</v>
      </c>
      <c r="E515" s="70">
        <v>200</v>
      </c>
      <c r="F515" s="72"/>
      <c r="G515" s="72"/>
      <c r="H515" s="16">
        <f t="shared" si="70"/>
        <v>4.44</v>
      </c>
      <c r="I515" s="16">
        <f t="shared" si="70"/>
        <v>4.44</v>
      </c>
      <c r="J515" s="542">
        <f t="shared" si="68"/>
        <v>1</v>
      </c>
      <c r="K515" s="353"/>
      <c r="L515" s="353"/>
      <c r="M515" s="353"/>
    </row>
    <row r="516" spans="1:13" s="322" customFormat="1" ht="24" customHeight="1">
      <c r="A516" s="73" t="s">
        <v>525</v>
      </c>
      <c r="B516" s="70" t="s">
        <v>19</v>
      </c>
      <c r="C516" s="74" t="s">
        <v>15</v>
      </c>
      <c r="D516" s="70" t="s">
        <v>263</v>
      </c>
      <c r="E516" s="70">
        <v>240</v>
      </c>
      <c r="F516" s="72"/>
      <c r="G516" s="72"/>
      <c r="H516" s="16">
        <f t="shared" si="70"/>
        <v>4.44</v>
      </c>
      <c r="I516" s="16">
        <f t="shared" si="70"/>
        <v>4.44</v>
      </c>
      <c r="J516" s="401">
        <f t="shared" si="68"/>
        <v>1</v>
      </c>
      <c r="K516" s="353"/>
      <c r="L516" s="353"/>
      <c r="M516" s="353"/>
    </row>
    <row r="517" spans="1:13" s="322" customFormat="1" ht="24" customHeight="1">
      <c r="A517" s="166" t="s">
        <v>526</v>
      </c>
      <c r="B517" s="70" t="s">
        <v>19</v>
      </c>
      <c r="C517" s="74" t="s">
        <v>15</v>
      </c>
      <c r="D517" s="70" t="s">
        <v>263</v>
      </c>
      <c r="E517" s="70">
        <v>244</v>
      </c>
      <c r="F517" s="72"/>
      <c r="G517" s="72"/>
      <c r="H517" s="16">
        <f>'Пр3 ведом'!I117</f>
        <v>4.44</v>
      </c>
      <c r="I517" s="16">
        <f>'Пр3 ведом'!J117</f>
        <v>4.44</v>
      </c>
      <c r="J517" s="542">
        <f t="shared" si="68"/>
        <v>1</v>
      </c>
      <c r="K517" s="353"/>
      <c r="L517" s="353"/>
      <c r="M517" s="353"/>
    </row>
    <row r="518" spans="1:13" s="322" customFormat="1" ht="12.75">
      <c r="A518" s="194" t="s">
        <v>41</v>
      </c>
      <c r="B518" s="92" t="s">
        <v>98</v>
      </c>
      <c r="C518" s="93" t="s">
        <v>8</v>
      </c>
      <c r="D518" s="92" t="s">
        <v>9</v>
      </c>
      <c r="E518" s="92" t="s">
        <v>10</v>
      </c>
      <c r="F518" s="358">
        <f aca="true" t="shared" si="71" ref="F518:I524">F519</f>
        <v>200</v>
      </c>
      <c r="G518" s="358">
        <f t="shared" si="71"/>
        <v>0</v>
      </c>
      <c r="H518" s="195">
        <f t="shared" si="71"/>
        <v>200</v>
      </c>
      <c r="I518" s="358">
        <f t="shared" si="71"/>
        <v>199.797</v>
      </c>
      <c r="J518" s="490">
        <f t="shared" si="68"/>
        <v>0.998985</v>
      </c>
      <c r="K518" s="353"/>
      <c r="L518" s="353"/>
      <c r="M518" s="353"/>
    </row>
    <row r="519" spans="1:13" s="322" customFormat="1" ht="12.75">
      <c r="A519" s="73" t="s">
        <v>45</v>
      </c>
      <c r="B519" s="70" t="s">
        <v>98</v>
      </c>
      <c r="C519" s="74" t="s">
        <v>98</v>
      </c>
      <c r="D519" s="70" t="s">
        <v>9</v>
      </c>
      <c r="E519" s="70" t="s">
        <v>10</v>
      </c>
      <c r="F519" s="359">
        <f t="shared" si="71"/>
        <v>200</v>
      </c>
      <c r="G519" s="359">
        <f t="shared" si="71"/>
        <v>0</v>
      </c>
      <c r="H519" s="72">
        <f t="shared" si="71"/>
        <v>200</v>
      </c>
      <c r="I519" s="359">
        <f t="shared" si="71"/>
        <v>199.797</v>
      </c>
      <c r="J519" s="401">
        <f t="shared" si="68"/>
        <v>0.998985</v>
      </c>
      <c r="K519" s="353"/>
      <c r="L519" s="353"/>
      <c r="M519" s="353"/>
    </row>
    <row r="520" spans="1:13" s="322" customFormat="1" ht="23.25" customHeight="1">
      <c r="A520" s="339" t="s">
        <v>666</v>
      </c>
      <c r="B520" s="92" t="s">
        <v>98</v>
      </c>
      <c r="C520" s="93" t="s">
        <v>98</v>
      </c>
      <c r="D520" s="92" t="s">
        <v>439</v>
      </c>
      <c r="E520" s="92"/>
      <c r="F520" s="359">
        <f aca="true" t="shared" si="72" ref="F520:I522">F521</f>
        <v>200</v>
      </c>
      <c r="G520" s="359">
        <f t="shared" si="72"/>
        <v>0</v>
      </c>
      <c r="H520" s="72">
        <f t="shared" si="72"/>
        <v>200</v>
      </c>
      <c r="I520" s="359">
        <f t="shared" si="72"/>
        <v>199.797</v>
      </c>
      <c r="J520" s="401">
        <f t="shared" si="68"/>
        <v>0.998985</v>
      </c>
      <c r="K520" s="353"/>
      <c r="L520" s="353"/>
      <c r="M520" s="353"/>
    </row>
    <row r="521" spans="1:13" s="322" customFormat="1" ht="31.5" customHeight="1">
      <c r="A521" s="73" t="s">
        <v>437</v>
      </c>
      <c r="B521" s="70" t="s">
        <v>98</v>
      </c>
      <c r="C521" s="74" t="s">
        <v>98</v>
      </c>
      <c r="D521" s="70" t="s">
        <v>440</v>
      </c>
      <c r="E521" s="70" t="s">
        <v>10</v>
      </c>
      <c r="F521" s="359">
        <f t="shared" si="72"/>
        <v>200</v>
      </c>
      <c r="G521" s="359">
        <f t="shared" si="72"/>
        <v>0</v>
      </c>
      <c r="H521" s="72">
        <f t="shared" si="72"/>
        <v>200</v>
      </c>
      <c r="I521" s="359">
        <f t="shared" si="72"/>
        <v>199.797</v>
      </c>
      <c r="J521" s="401">
        <f t="shared" si="68"/>
        <v>0.998985</v>
      </c>
      <c r="K521" s="353"/>
      <c r="L521" s="353"/>
      <c r="M521" s="353"/>
    </row>
    <row r="522" spans="1:13" s="322" customFormat="1" ht="36" customHeight="1">
      <c r="A522" s="73" t="s">
        <v>438</v>
      </c>
      <c r="B522" s="70" t="s">
        <v>98</v>
      </c>
      <c r="C522" s="74" t="s">
        <v>98</v>
      </c>
      <c r="D522" s="70" t="s">
        <v>441</v>
      </c>
      <c r="E522" s="70"/>
      <c r="F522" s="359">
        <f t="shared" si="72"/>
        <v>200</v>
      </c>
      <c r="G522" s="359">
        <f t="shared" si="72"/>
        <v>0</v>
      </c>
      <c r="H522" s="72">
        <f t="shared" si="72"/>
        <v>200</v>
      </c>
      <c r="I522" s="359">
        <f t="shared" si="72"/>
        <v>199.797</v>
      </c>
      <c r="J522" s="401">
        <f t="shared" si="68"/>
        <v>0.998985</v>
      </c>
      <c r="K522" s="353"/>
      <c r="L522" s="353"/>
      <c r="M522" s="353"/>
    </row>
    <row r="523" spans="1:13" s="322" customFormat="1" ht="24.75" customHeight="1">
      <c r="A523" s="73" t="s">
        <v>386</v>
      </c>
      <c r="B523" s="70" t="s">
        <v>98</v>
      </c>
      <c r="C523" s="74" t="s">
        <v>98</v>
      </c>
      <c r="D523" s="70" t="s">
        <v>441</v>
      </c>
      <c r="E523" s="70" t="s">
        <v>113</v>
      </c>
      <c r="F523" s="359">
        <f t="shared" si="71"/>
        <v>200</v>
      </c>
      <c r="G523" s="359">
        <f t="shared" si="71"/>
        <v>0</v>
      </c>
      <c r="H523" s="72">
        <f t="shared" si="71"/>
        <v>200</v>
      </c>
      <c r="I523" s="359">
        <f t="shared" si="71"/>
        <v>199.797</v>
      </c>
      <c r="J523" s="401">
        <f t="shared" si="68"/>
        <v>0.998985</v>
      </c>
      <c r="K523" s="353"/>
      <c r="L523" s="353"/>
      <c r="M523" s="353"/>
    </row>
    <row r="524" spans="1:13" s="322" customFormat="1" ht="24.75" customHeight="1">
      <c r="A524" s="73" t="s">
        <v>525</v>
      </c>
      <c r="B524" s="70" t="s">
        <v>98</v>
      </c>
      <c r="C524" s="74" t="s">
        <v>98</v>
      </c>
      <c r="D524" s="70" t="s">
        <v>441</v>
      </c>
      <c r="E524" s="70" t="s">
        <v>115</v>
      </c>
      <c r="F524" s="359">
        <f t="shared" si="71"/>
        <v>200</v>
      </c>
      <c r="G524" s="359">
        <f t="shared" si="71"/>
        <v>0</v>
      </c>
      <c r="H524" s="72">
        <f t="shared" si="71"/>
        <v>200</v>
      </c>
      <c r="I524" s="359">
        <f t="shared" si="71"/>
        <v>199.797</v>
      </c>
      <c r="J524" s="401">
        <f t="shared" si="68"/>
        <v>0.998985</v>
      </c>
      <c r="K524" s="353"/>
      <c r="L524" s="353"/>
      <c r="M524" s="353"/>
    </row>
    <row r="525" spans="1:13" s="322" customFormat="1" ht="24.75" customHeight="1">
      <c r="A525" s="166" t="s">
        <v>526</v>
      </c>
      <c r="B525" s="70" t="s">
        <v>98</v>
      </c>
      <c r="C525" s="74" t="s">
        <v>98</v>
      </c>
      <c r="D525" s="70" t="s">
        <v>441</v>
      </c>
      <c r="E525" s="70" t="s">
        <v>117</v>
      </c>
      <c r="F525" s="380">
        <f>'Пр3 ведом'!G705</f>
        <v>200</v>
      </c>
      <c r="G525" s="380">
        <f>'Пр3 ведом'!H705</f>
        <v>0</v>
      </c>
      <c r="H525" s="221">
        <f>'Пр3 ведом'!I705</f>
        <v>200</v>
      </c>
      <c r="I525" s="380">
        <f>'Пр3 ведом'!J705</f>
        <v>199.797</v>
      </c>
      <c r="J525" s="401">
        <f t="shared" si="68"/>
        <v>0.998985</v>
      </c>
      <c r="K525" s="353"/>
      <c r="L525" s="353"/>
      <c r="M525" s="353"/>
    </row>
    <row r="526" spans="1:14" s="322" customFormat="1" ht="12.75">
      <c r="A526" s="194" t="s">
        <v>33</v>
      </c>
      <c r="B526" s="92" t="s">
        <v>16</v>
      </c>
      <c r="C526" s="93" t="s">
        <v>8</v>
      </c>
      <c r="D526" s="92" t="s">
        <v>9</v>
      </c>
      <c r="E526" s="92" t="s">
        <v>10</v>
      </c>
      <c r="F526" s="358">
        <f>F527+F611+F598</f>
        <v>67236.5</v>
      </c>
      <c r="G526" s="358">
        <f>G527+G611+G598</f>
        <v>0</v>
      </c>
      <c r="H526" s="195">
        <f>H527+H611+H598</f>
        <v>70146.367</v>
      </c>
      <c r="I526" s="358">
        <f>I527+I611+I598</f>
        <v>52089.479</v>
      </c>
      <c r="J526" s="490">
        <f t="shared" si="68"/>
        <v>0.7425827056731249</v>
      </c>
      <c r="K526" s="353">
        <v>70146.367</v>
      </c>
      <c r="L526" s="501">
        <f>H526-K526</f>
        <v>0</v>
      </c>
      <c r="M526" s="353">
        <v>52089.479</v>
      </c>
      <c r="N526" s="499">
        <f>I526-M526</f>
        <v>0</v>
      </c>
    </row>
    <row r="527" spans="1:13" s="322" customFormat="1" ht="12.75">
      <c r="A527" s="194" t="s">
        <v>34</v>
      </c>
      <c r="B527" s="92" t="s">
        <v>16</v>
      </c>
      <c r="C527" s="93" t="s">
        <v>14</v>
      </c>
      <c r="D527" s="70"/>
      <c r="E527" s="70"/>
      <c r="F527" s="358">
        <f>F537+F528+F593</f>
        <v>60549.100000000006</v>
      </c>
      <c r="G527" s="358">
        <f>G537+G528+G593</f>
        <v>0</v>
      </c>
      <c r="H527" s="195">
        <f>H537+H528+H593</f>
        <v>31505.767</v>
      </c>
      <c r="I527" s="358">
        <f>I537+I528+I593</f>
        <v>23298.229</v>
      </c>
      <c r="J527" s="490">
        <f t="shared" si="68"/>
        <v>0.7394909319300178</v>
      </c>
      <c r="K527" s="353"/>
      <c r="L527" s="353"/>
      <c r="M527" s="353"/>
    </row>
    <row r="528" spans="1:13" s="322" customFormat="1" ht="38.25" customHeight="1" hidden="1">
      <c r="A528" s="73"/>
      <c r="B528" s="70"/>
      <c r="C528" s="74"/>
      <c r="D528" s="70"/>
      <c r="E528" s="92"/>
      <c r="F528" s="358"/>
      <c r="G528" s="358"/>
      <c r="H528" s="195"/>
      <c r="I528" s="358"/>
      <c r="J528" s="401" t="e">
        <f t="shared" si="68"/>
        <v>#DIV/0!</v>
      </c>
      <c r="K528" s="353"/>
      <c r="L528" s="353"/>
      <c r="M528" s="353"/>
    </row>
    <row r="529" spans="1:13" s="322" customFormat="1" ht="38.25" customHeight="1" hidden="1">
      <c r="A529" s="202"/>
      <c r="B529" s="70"/>
      <c r="C529" s="74"/>
      <c r="D529" s="70"/>
      <c r="E529" s="92"/>
      <c r="F529" s="358"/>
      <c r="G529" s="358"/>
      <c r="H529" s="195"/>
      <c r="I529" s="358"/>
      <c r="J529" s="401" t="e">
        <f t="shared" si="68"/>
        <v>#DIV/0!</v>
      </c>
      <c r="K529" s="353"/>
      <c r="L529" s="353"/>
      <c r="M529" s="353"/>
    </row>
    <row r="530" spans="1:13" s="322" customFormat="1" ht="11.25" customHeight="1" hidden="1">
      <c r="A530" s="73"/>
      <c r="B530" s="70"/>
      <c r="C530" s="74"/>
      <c r="D530" s="70"/>
      <c r="E530" s="70"/>
      <c r="F530" s="359"/>
      <c r="G530" s="359"/>
      <c r="H530" s="72"/>
      <c r="I530" s="359"/>
      <c r="J530" s="401" t="e">
        <f t="shared" si="68"/>
        <v>#DIV/0!</v>
      </c>
      <c r="K530" s="353"/>
      <c r="L530" s="353"/>
      <c r="M530" s="353"/>
    </row>
    <row r="531" spans="1:13" s="322" customFormat="1" ht="24.75" customHeight="1" hidden="1">
      <c r="A531" s="73"/>
      <c r="B531" s="70"/>
      <c r="C531" s="74"/>
      <c r="D531" s="70"/>
      <c r="E531" s="70"/>
      <c r="F531" s="359"/>
      <c r="G531" s="359"/>
      <c r="H531" s="72"/>
      <c r="I531" s="359"/>
      <c r="J531" s="401" t="e">
        <f t="shared" si="68"/>
        <v>#DIV/0!</v>
      </c>
      <c r="K531" s="353"/>
      <c r="L531" s="353"/>
      <c r="M531" s="353"/>
    </row>
    <row r="532" spans="1:13" s="322" customFormat="1" ht="32.25" customHeight="1" hidden="1">
      <c r="A532" s="166"/>
      <c r="B532" s="70"/>
      <c r="C532" s="74"/>
      <c r="D532" s="70"/>
      <c r="E532" s="70"/>
      <c r="F532" s="359"/>
      <c r="G532" s="359"/>
      <c r="H532" s="72"/>
      <c r="I532" s="359"/>
      <c r="J532" s="401" t="e">
        <f t="shared" si="68"/>
        <v>#DIV/0!</v>
      </c>
      <c r="K532" s="353"/>
      <c r="L532" s="353"/>
      <c r="M532" s="353"/>
    </row>
    <row r="533" spans="1:13" s="322" customFormat="1" ht="13.5" customHeight="1" hidden="1">
      <c r="A533" s="73"/>
      <c r="B533" s="70"/>
      <c r="C533" s="74"/>
      <c r="D533" s="70"/>
      <c r="E533" s="70"/>
      <c r="F533" s="359"/>
      <c r="G533" s="359"/>
      <c r="H533" s="72"/>
      <c r="I533" s="359"/>
      <c r="J533" s="401" t="e">
        <f t="shared" si="68"/>
        <v>#DIV/0!</v>
      </c>
      <c r="K533" s="353"/>
      <c r="L533" s="353"/>
      <c r="M533" s="353"/>
    </row>
    <row r="534" spans="1:13" s="322" customFormat="1" ht="37.5" customHeight="1" hidden="1">
      <c r="A534" s="73"/>
      <c r="B534" s="70"/>
      <c r="C534" s="74"/>
      <c r="D534" s="70"/>
      <c r="E534" s="70"/>
      <c r="F534" s="359"/>
      <c r="G534" s="359"/>
      <c r="H534" s="72"/>
      <c r="I534" s="359"/>
      <c r="J534" s="401" t="e">
        <f t="shared" si="68"/>
        <v>#DIV/0!</v>
      </c>
      <c r="K534" s="353"/>
      <c r="L534" s="353"/>
      <c r="M534" s="353"/>
    </row>
    <row r="535" spans="1:13" s="322" customFormat="1" ht="12.75" customHeight="1" hidden="1">
      <c r="A535" s="73"/>
      <c r="B535" s="70"/>
      <c r="C535" s="74"/>
      <c r="D535" s="70"/>
      <c r="E535" s="70"/>
      <c r="F535" s="359"/>
      <c r="G535" s="359"/>
      <c r="H535" s="72"/>
      <c r="I535" s="359"/>
      <c r="J535" s="401" t="e">
        <f t="shared" si="68"/>
        <v>#DIV/0!</v>
      </c>
      <c r="K535" s="353"/>
      <c r="L535" s="353"/>
      <c r="M535" s="353"/>
    </row>
    <row r="536" spans="1:13" s="322" customFormat="1" ht="35.25" customHeight="1" hidden="1">
      <c r="A536" s="73"/>
      <c r="B536" s="70"/>
      <c r="C536" s="74"/>
      <c r="D536" s="70"/>
      <c r="E536" s="70"/>
      <c r="F536" s="359"/>
      <c r="G536" s="359"/>
      <c r="H536" s="72"/>
      <c r="I536" s="359"/>
      <c r="J536" s="401" t="e">
        <f t="shared" si="68"/>
        <v>#DIV/0!</v>
      </c>
      <c r="K536" s="353"/>
      <c r="L536" s="353"/>
      <c r="M536" s="353"/>
    </row>
    <row r="537" spans="1:13" s="322" customFormat="1" ht="31.5" customHeight="1">
      <c r="A537" s="194" t="s">
        <v>585</v>
      </c>
      <c r="B537" s="70">
        <v>10</v>
      </c>
      <c r="C537" s="74" t="s">
        <v>14</v>
      </c>
      <c r="D537" s="70" t="s">
        <v>314</v>
      </c>
      <c r="E537" s="70"/>
      <c r="F537" s="359">
        <f>F538+F562+F589</f>
        <v>60049.100000000006</v>
      </c>
      <c r="G537" s="359">
        <f>G538+G562+G589</f>
        <v>0</v>
      </c>
      <c r="H537" s="72">
        <f>H538+H562+H589</f>
        <v>30505.767</v>
      </c>
      <c r="I537" s="359">
        <f>I538+I562+I589</f>
        <v>22298.229</v>
      </c>
      <c r="J537" s="401">
        <f t="shared" si="68"/>
        <v>0.7309512657065793</v>
      </c>
      <c r="K537" s="353"/>
      <c r="L537" s="353"/>
      <c r="M537" s="353"/>
    </row>
    <row r="538" spans="1:13" s="227" customFormat="1" ht="31.5" customHeight="1">
      <c r="A538" s="73" t="s">
        <v>316</v>
      </c>
      <c r="B538" s="98" t="s">
        <v>16</v>
      </c>
      <c r="C538" s="98" t="s">
        <v>14</v>
      </c>
      <c r="D538" s="98" t="s">
        <v>315</v>
      </c>
      <c r="E538" s="222"/>
      <c r="F538" s="361">
        <f>F544+F539+F549+F557</f>
        <v>49720.4</v>
      </c>
      <c r="G538" s="361">
        <f>G544+G539+G549+G557</f>
        <v>0</v>
      </c>
      <c r="H538" s="213">
        <f>+H539+H549+H557</f>
        <v>17767.2</v>
      </c>
      <c r="I538" s="213">
        <f>+I539+I549+I557</f>
        <v>13369.326</v>
      </c>
      <c r="J538" s="401">
        <f t="shared" si="68"/>
        <v>0.7524723085235715</v>
      </c>
      <c r="K538" s="370"/>
      <c r="L538" s="370"/>
      <c r="M538" s="370"/>
    </row>
    <row r="539" spans="1:13" s="227" customFormat="1" ht="21.75" customHeight="1">
      <c r="A539" s="73" t="s">
        <v>328</v>
      </c>
      <c r="B539" s="98" t="s">
        <v>16</v>
      </c>
      <c r="C539" s="98" t="s">
        <v>14</v>
      </c>
      <c r="D539" s="98" t="s">
        <v>329</v>
      </c>
      <c r="E539" s="222"/>
      <c r="F539" s="361">
        <f aca="true" t="shared" si="73" ref="F539:I540">F540</f>
        <v>9011.8</v>
      </c>
      <c r="G539" s="361">
        <f t="shared" si="73"/>
        <v>0</v>
      </c>
      <c r="H539" s="213">
        <f t="shared" si="73"/>
        <v>9011.8</v>
      </c>
      <c r="I539" s="361">
        <f t="shared" si="73"/>
        <v>5480.788</v>
      </c>
      <c r="J539" s="401">
        <f t="shared" si="68"/>
        <v>0.6081790541290308</v>
      </c>
      <c r="K539" s="370"/>
      <c r="L539" s="370"/>
      <c r="M539" s="370"/>
    </row>
    <row r="540" spans="1:13" s="227" customFormat="1" ht="20.25" customHeight="1">
      <c r="A540" s="220" t="s">
        <v>147</v>
      </c>
      <c r="B540" s="98" t="s">
        <v>16</v>
      </c>
      <c r="C540" s="98" t="s">
        <v>14</v>
      </c>
      <c r="D540" s="98" t="s">
        <v>319</v>
      </c>
      <c r="E540" s="222"/>
      <c r="F540" s="361">
        <f t="shared" si="73"/>
        <v>9011.8</v>
      </c>
      <c r="G540" s="361">
        <f t="shared" si="73"/>
        <v>0</v>
      </c>
      <c r="H540" s="213">
        <f t="shared" si="73"/>
        <v>9011.8</v>
      </c>
      <c r="I540" s="361">
        <f t="shared" si="73"/>
        <v>5480.788</v>
      </c>
      <c r="J540" s="401">
        <f t="shared" si="68"/>
        <v>0.6081790541290308</v>
      </c>
      <c r="K540" s="370"/>
      <c r="L540" s="370"/>
      <c r="M540" s="370"/>
    </row>
    <row r="541" spans="1:13" s="227" customFormat="1" ht="21" customHeight="1">
      <c r="A541" s="220" t="s">
        <v>53</v>
      </c>
      <c r="B541" s="98" t="s">
        <v>16</v>
      </c>
      <c r="C541" s="98" t="s">
        <v>14</v>
      </c>
      <c r="D541" s="98" t="s">
        <v>319</v>
      </c>
      <c r="E541" s="98" t="s">
        <v>54</v>
      </c>
      <c r="F541" s="361">
        <f>F543</f>
        <v>9011.8</v>
      </c>
      <c r="G541" s="361">
        <f>G543</f>
        <v>0</v>
      </c>
      <c r="H541" s="213">
        <f>H543</f>
        <v>9011.8</v>
      </c>
      <c r="I541" s="361">
        <f>I543</f>
        <v>5480.788</v>
      </c>
      <c r="J541" s="401">
        <f t="shared" si="68"/>
        <v>0.6081790541290308</v>
      </c>
      <c r="K541" s="370"/>
      <c r="L541" s="370"/>
      <c r="M541" s="370"/>
    </row>
    <row r="542" spans="1:13" s="227" customFormat="1" ht="21" customHeight="1">
      <c r="A542" s="220" t="s">
        <v>30</v>
      </c>
      <c r="B542" s="98" t="s">
        <v>16</v>
      </c>
      <c r="C542" s="98" t="s">
        <v>14</v>
      </c>
      <c r="D542" s="98" t="s">
        <v>319</v>
      </c>
      <c r="E542" s="222">
        <v>310</v>
      </c>
      <c r="F542" s="361">
        <f>F543</f>
        <v>9011.8</v>
      </c>
      <c r="G542" s="361">
        <f>G543</f>
        <v>0</v>
      </c>
      <c r="H542" s="213">
        <f>H543</f>
        <v>9011.8</v>
      </c>
      <c r="I542" s="361">
        <f>I543</f>
        <v>5480.788</v>
      </c>
      <c r="J542" s="401">
        <f t="shared" si="68"/>
        <v>0.6081790541290308</v>
      </c>
      <c r="K542" s="370"/>
      <c r="L542" s="370"/>
      <c r="M542" s="370"/>
    </row>
    <row r="543" spans="1:13" s="227" customFormat="1" ht="21" customHeight="1">
      <c r="A543" s="166" t="s">
        <v>527</v>
      </c>
      <c r="B543" s="98" t="s">
        <v>16</v>
      </c>
      <c r="C543" s="98" t="s">
        <v>14</v>
      </c>
      <c r="D543" s="98" t="s">
        <v>319</v>
      </c>
      <c r="E543" s="222">
        <v>313</v>
      </c>
      <c r="F543" s="361">
        <f>'Пр3 ведом'!G127</f>
        <v>9011.8</v>
      </c>
      <c r="G543" s="361">
        <f>'Пр3 ведом'!H127</f>
        <v>0</v>
      </c>
      <c r="H543" s="213">
        <f>'Пр3 ведом'!I127</f>
        <v>9011.8</v>
      </c>
      <c r="I543" s="213">
        <f>'Пр3 ведом'!J127</f>
        <v>5480.788</v>
      </c>
      <c r="J543" s="401">
        <f t="shared" si="68"/>
        <v>0.6081790541290308</v>
      </c>
      <c r="K543" s="370"/>
      <c r="L543" s="370"/>
      <c r="M543" s="370"/>
    </row>
    <row r="544" spans="1:13" s="227" customFormat="1" ht="56.25" hidden="1">
      <c r="A544" s="544" t="s">
        <v>330</v>
      </c>
      <c r="B544" s="545" t="s">
        <v>16</v>
      </c>
      <c r="C544" s="545" t="s">
        <v>14</v>
      </c>
      <c r="D544" s="545" t="s">
        <v>317</v>
      </c>
      <c r="E544" s="546"/>
      <c r="F544" s="555">
        <f aca="true" t="shared" si="74" ref="F544:I545">F545</f>
        <v>31953.2</v>
      </c>
      <c r="G544" s="555">
        <f t="shared" si="74"/>
        <v>0</v>
      </c>
      <c r="H544" s="547">
        <f t="shared" si="74"/>
        <v>31953.2</v>
      </c>
      <c r="I544" s="555">
        <f t="shared" si="74"/>
        <v>10074.572</v>
      </c>
      <c r="J544" s="548">
        <f t="shared" si="68"/>
        <v>0.31529148880237345</v>
      </c>
      <c r="K544" s="370"/>
      <c r="L544" s="370"/>
      <c r="M544" s="370"/>
    </row>
    <row r="545" spans="1:13" s="327" customFormat="1" ht="45" hidden="1">
      <c r="A545" s="549" t="s">
        <v>357</v>
      </c>
      <c r="B545" s="545" t="s">
        <v>16</v>
      </c>
      <c r="C545" s="545" t="s">
        <v>14</v>
      </c>
      <c r="D545" s="545" t="s">
        <v>318</v>
      </c>
      <c r="E545" s="550"/>
      <c r="F545" s="556">
        <f t="shared" si="74"/>
        <v>31953.2</v>
      </c>
      <c r="G545" s="556">
        <f t="shared" si="74"/>
        <v>0</v>
      </c>
      <c r="H545" s="551">
        <f t="shared" si="74"/>
        <v>31953.2</v>
      </c>
      <c r="I545" s="556">
        <f t="shared" si="74"/>
        <v>10074.572</v>
      </c>
      <c r="J545" s="548">
        <f t="shared" si="68"/>
        <v>0.31529148880237345</v>
      </c>
      <c r="K545" s="364"/>
      <c r="L545" s="364"/>
      <c r="M545" s="364"/>
    </row>
    <row r="546" spans="1:13" s="227" customFormat="1" ht="15.75" customHeight="1" hidden="1">
      <c r="A546" s="552" t="s">
        <v>53</v>
      </c>
      <c r="B546" s="545" t="s">
        <v>16</v>
      </c>
      <c r="C546" s="545" t="s">
        <v>14</v>
      </c>
      <c r="D546" s="545" t="s">
        <v>318</v>
      </c>
      <c r="E546" s="545" t="s">
        <v>54</v>
      </c>
      <c r="F546" s="555">
        <f>F548</f>
        <v>31953.2</v>
      </c>
      <c r="G546" s="555">
        <f>G548</f>
        <v>0</v>
      </c>
      <c r="H546" s="547">
        <f>H548</f>
        <v>31953.2</v>
      </c>
      <c r="I546" s="555">
        <f>I548</f>
        <v>10074.572</v>
      </c>
      <c r="J546" s="548">
        <f t="shared" si="68"/>
        <v>0.31529148880237345</v>
      </c>
      <c r="K546" s="370"/>
      <c r="L546" s="370"/>
      <c r="M546" s="370"/>
    </row>
    <row r="547" spans="1:13" s="227" customFormat="1" ht="15.75" customHeight="1" hidden="1">
      <c r="A547" s="552" t="s">
        <v>30</v>
      </c>
      <c r="B547" s="545" t="s">
        <v>16</v>
      </c>
      <c r="C547" s="545" t="s">
        <v>14</v>
      </c>
      <c r="D547" s="545" t="s">
        <v>318</v>
      </c>
      <c r="E547" s="546">
        <v>310</v>
      </c>
      <c r="F547" s="555">
        <f>F548</f>
        <v>31953.2</v>
      </c>
      <c r="G547" s="555">
        <f>G548</f>
        <v>0</v>
      </c>
      <c r="H547" s="547">
        <f>H548</f>
        <v>31953.2</v>
      </c>
      <c r="I547" s="555">
        <f>I548</f>
        <v>10074.572</v>
      </c>
      <c r="J547" s="548">
        <f t="shared" si="68"/>
        <v>0.31529148880237345</v>
      </c>
      <c r="K547" s="370"/>
      <c r="L547" s="370"/>
      <c r="M547" s="370"/>
    </row>
    <row r="548" spans="1:13" s="227" customFormat="1" ht="23.25" customHeight="1" hidden="1">
      <c r="A548" s="553" t="s">
        <v>527</v>
      </c>
      <c r="B548" s="545" t="s">
        <v>16</v>
      </c>
      <c r="C548" s="545" t="s">
        <v>14</v>
      </c>
      <c r="D548" s="545" t="s">
        <v>318</v>
      </c>
      <c r="E548" s="546">
        <v>313</v>
      </c>
      <c r="F548" s="555">
        <f>'Пр3 ведом'!G132</f>
        <v>31953.2</v>
      </c>
      <c r="G548" s="555">
        <f>'Пр3 ведом'!H132</f>
        <v>0</v>
      </c>
      <c r="H548" s="547">
        <f>'Пр3 ведом'!I132</f>
        <v>31953.2</v>
      </c>
      <c r="I548" s="555">
        <f>'Пр3 ведом'!J132</f>
        <v>10074.572</v>
      </c>
      <c r="J548" s="548">
        <f t="shared" si="68"/>
        <v>0.31529148880237345</v>
      </c>
      <c r="K548" s="370"/>
      <c r="L548" s="370"/>
      <c r="M548" s="370"/>
    </row>
    <row r="549" spans="1:13" s="322" customFormat="1" ht="23.25" customHeight="1">
      <c r="A549" s="73" t="s">
        <v>83</v>
      </c>
      <c r="B549" s="70">
        <v>10</v>
      </c>
      <c r="C549" s="74" t="s">
        <v>14</v>
      </c>
      <c r="D549" s="70" t="s">
        <v>331</v>
      </c>
      <c r="E549" s="70" t="s">
        <v>10</v>
      </c>
      <c r="F549" s="359">
        <f>F550</f>
        <v>8526.5</v>
      </c>
      <c r="G549" s="359">
        <f>G550</f>
        <v>0</v>
      </c>
      <c r="H549" s="72">
        <f>H550</f>
        <v>8526.5</v>
      </c>
      <c r="I549" s="359">
        <f>I550</f>
        <v>7721.8</v>
      </c>
      <c r="J549" s="401">
        <f t="shared" si="68"/>
        <v>0.9056236439336187</v>
      </c>
      <c r="K549" s="353"/>
      <c r="L549" s="353"/>
      <c r="M549" s="353"/>
    </row>
    <row r="550" spans="1:13" s="322" customFormat="1" ht="22.5">
      <c r="A550" s="73" t="s">
        <v>22</v>
      </c>
      <c r="B550" s="70" t="s">
        <v>16</v>
      </c>
      <c r="C550" s="74" t="s">
        <v>14</v>
      </c>
      <c r="D550" s="70" t="s">
        <v>332</v>
      </c>
      <c r="E550" s="70"/>
      <c r="F550" s="359">
        <f>F551+F554</f>
        <v>8526.5</v>
      </c>
      <c r="G550" s="359">
        <f>G551+G554</f>
        <v>0</v>
      </c>
      <c r="H550" s="72">
        <f>H551+H554</f>
        <v>8526.5</v>
      </c>
      <c r="I550" s="359">
        <f>I551+I554</f>
        <v>7721.8</v>
      </c>
      <c r="J550" s="401">
        <f t="shared" si="68"/>
        <v>0.9056236439336187</v>
      </c>
      <c r="K550" s="353"/>
      <c r="L550" s="353"/>
      <c r="M550" s="353"/>
    </row>
    <row r="551" spans="1:13" s="322" customFormat="1" ht="22.5">
      <c r="A551" s="73" t="s">
        <v>386</v>
      </c>
      <c r="B551" s="70" t="s">
        <v>16</v>
      </c>
      <c r="C551" s="74" t="s">
        <v>14</v>
      </c>
      <c r="D551" s="70" t="s">
        <v>332</v>
      </c>
      <c r="E551" s="70" t="s">
        <v>113</v>
      </c>
      <c r="F551" s="359">
        <f>SUM(F552)</f>
        <v>127.9</v>
      </c>
      <c r="G551" s="359">
        <f>SUM(G552)</f>
        <v>0</v>
      </c>
      <c r="H551" s="72">
        <f>SUM(H552)</f>
        <v>127.9</v>
      </c>
      <c r="I551" s="359">
        <f>SUM(I552)</f>
        <v>0</v>
      </c>
      <c r="J551" s="401">
        <f t="shared" si="68"/>
        <v>0</v>
      </c>
      <c r="K551" s="353"/>
      <c r="L551" s="353"/>
      <c r="M551" s="353"/>
    </row>
    <row r="552" spans="1:13" s="322" customFormat="1" ht="22.5">
      <c r="A552" s="73" t="s">
        <v>114</v>
      </c>
      <c r="B552" s="70" t="s">
        <v>16</v>
      </c>
      <c r="C552" s="74" t="s">
        <v>14</v>
      </c>
      <c r="D552" s="70" t="s">
        <v>332</v>
      </c>
      <c r="E552" s="70" t="s">
        <v>115</v>
      </c>
      <c r="F552" s="359">
        <f>F553</f>
        <v>127.9</v>
      </c>
      <c r="G552" s="359">
        <f>G553</f>
        <v>0</v>
      </c>
      <c r="H552" s="72">
        <f>H553</f>
        <v>127.9</v>
      </c>
      <c r="I552" s="359">
        <f>I553</f>
        <v>0</v>
      </c>
      <c r="J552" s="401">
        <f t="shared" si="68"/>
        <v>0</v>
      </c>
      <c r="K552" s="353"/>
      <c r="L552" s="353"/>
      <c r="M552" s="353"/>
    </row>
    <row r="553" spans="1:13" s="322" customFormat="1" ht="22.5">
      <c r="A553" s="73" t="s">
        <v>116</v>
      </c>
      <c r="B553" s="70" t="s">
        <v>16</v>
      </c>
      <c r="C553" s="74" t="s">
        <v>14</v>
      </c>
      <c r="D553" s="70" t="s">
        <v>332</v>
      </c>
      <c r="E553" s="70" t="s">
        <v>117</v>
      </c>
      <c r="F553" s="359">
        <f>'Пр3 ведом'!G137</f>
        <v>127.9</v>
      </c>
      <c r="G553" s="359">
        <f>'Пр3 ведом'!H137</f>
        <v>0</v>
      </c>
      <c r="H553" s="72">
        <f>'Пр3 ведом'!I137</f>
        <v>127.9</v>
      </c>
      <c r="I553" s="359">
        <f>'Пр3 ведом'!J137</f>
        <v>0</v>
      </c>
      <c r="J553" s="401">
        <f t="shared" si="68"/>
        <v>0</v>
      </c>
      <c r="K553" s="353"/>
      <c r="L553" s="353"/>
      <c r="M553" s="353"/>
    </row>
    <row r="554" spans="1:13" s="322" customFormat="1" ht="12.75">
      <c r="A554" s="73" t="s">
        <v>53</v>
      </c>
      <c r="B554" s="70" t="s">
        <v>16</v>
      </c>
      <c r="C554" s="74" t="s">
        <v>14</v>
      </c>
      <c r="D554" s="70" t="s">
        <v>332</v>
      </c>
      <c r="E554" s="70">
        <v>300</v>
      </c>
      <c r="F554" s="359">
        <f aca="true" t="shared" si="75" ref="F554:I555">F555</f>
        <v>8398.6</v>
      </c>
      <c r="G554" s="359">
        <f t="shared" si="75"/>
        <v>0</v>
      </c>
      <c r="H554" s="72">
        <f t="shared" si="75"/>
        <v>8398.6</v>
      </c>
      <c r="I554" s="359">
        <f t="shared" si="75"/>
        <v>7721.8</v>
      </c>
      <c r="J554" s="401">
        <f t="shared" si="68"/>
        <v>0.9194151406186746</v>
      </c>
      <c r="K554" s="353"/>
      <c r="L554" s="353"/>
      <c r="M554" s="353"/>
    </row>
    <row r="555" spans="1:13" s="322" customFormat="1" ht="12.75">
      <c r="A555" s="73" t="s">
        <v>30</v>
      </c>
      <c r="B555" s="70" t="s">
        <v>16</v>
      </c>
      <c r="C555" s="74" t="s">
        <v>14</v>
      </c>
      <c r="D555" s="70" t="s">
        <v>332</v>
      </c>
      <c r="E555" s="70">
        <v>310</v>
      </c>
      <c r="F555" s="359">
        <f t="shared" si="75"/>
        <v>8398.6</v>
      </c>
      <c r="G555" s="359">
        <f t="shared" si="75"/>
        <v>0</v>
      </c>
      <c r="H555" s="72">
        <f t="shared" si="75"/>
        <v>8398.6</v>
      </c>
      <c r="I555" s="359">
        <f t="shared" si="75"/>
        <v>7721.8</v>
      </c>
      <c r="J555" s="401">
        <f t="shared" si="68"/>
        <v>0.9194151406186746</v>
      </c>
      <c r="K555" s="353"/>
      <c r="L555" s="353"/>
      <c r="M555" s="353"/>
    </row>
    <row r="556" spans="1:13" s="322" customFormat="1" ht="20.25" customHeight="1">
      <c r="A556" s="166" t="s">
        <v>527</v>
      </c>
      <c r="B556" s="70">
        <v>10</v>
      </c>
      <c r="C556" s="74" t="s">
        <v>14</v>
      </c>
      <c r="D556" s="70" t="s">
        <v>332</v>
      </c>
      <c r="E556" s="70">
        <v>313</v>
      </c>
      <c r="F556" s="359">
        <f>'Пр3 ведом'!G140</f>
        <v>8398.6</v>
      </c>
      <c r="G556" s="359">
        <f>'Пр3 ведом'!H140</f>
        <v>0</v>
      </c>
      <c r="H556" s="72">
        <f>'Пр3 ведом'!I140</f>
        <v>8398.6</v>
      </c>
      <c r="I556" s="359">
        <f>'Пр3 ведом'!J140</f>
        <v>7721.8</v>
      </c>
      <c r="J556" s="401">
        <f t="shared" si="68"/>
        <v>0.9194151406186746</v>
      </c>
      <c r="K556" s="353"/>
      <c r="L556" s="353"/>
      <c r="M556" s="353"/>
    </row>
    <row r="557" spans="1:13" s="227" customFormat="1" ht="20.25" customHeight="1">
      <c r="A557" s="220" t="s">
        <v>333</v>
      </c>
      <c r="B557" s="98" t="s">
        <v>16</v>
      </c>
      <c r="C557" s="98" t="s">
        <v>14</v>
      </c>
      <c r="D557" s="98" t="s">
        <v>334</v>
      </c>
      <c r="E557" s="98"/>
      <c r="F557" s="361">
        <f>F559</f>
        <v>228.9</v>
      </c>
      <c r="G557" s="361">
        <f>G559</f>
        <v>0</v>
      </c>
      <c r="H557" s="213">
        <f>H559</f>
        <v>228.9</v>
      </c>
      <c r="I557" s="361">
        <f>I559</f>
        <v>166.738</v>
      </c>
      <c r="J557" s="401">
        <f aca="true" t="shared" si="76" ref="J557:J625">I557/H557*100%</f>
        <v>0.7284316295325469</v>
      </c>
      <c r="K557" s="370"/>
      <c r="L557" s="370"/>
      <c r="M557" s="370"/>
    </row>
    <row r="558" spans="1:13" s="227" customFormat="1" ht="20.25" customHeight="1">
      <c r="A558" s="220" t="s">
        <v>335</v>
      </c>
      <c r="B558" s="98" t="s">
        <v>16</v>
      </c>
      <c r="C558" s="98" t="s">
        <v>14</v>
      </c>
      <c r="D558" s="98" t="s">
        <v>321</v>
      </c>
      <c r="E558" s="98"/>
      <c r="F558" s="361">
        <f aca="true" t="shared" si="77" ref="F558:I560">F559</f>
        <v>228.9</v>
      </c>
      <c r="G558" s="361">
        <f t="shared" si="77"/>
        <v>0</v>
      </c>
      <c r="H558" s="213">
        <f t="shared" si="77"/>
        <v>228.9</v>
      </c>
      <c r="I558" s="361">
        <f t="shared" si="77"/>
        <v>166.738</v>
      </c>
      <c r="J558" s="401">
        <f t="shared" si="76"/>
        <v>0.7284316295325469</v>
      </c>
      <c r="K558" s="370"/>
      <c r="L558" s="370"/>
      <c r="M558" s="370"/>
    </row>
    <row r="559" spans="1:13" s="227" customFormat="1" ht="15" customHeight="1">
      <c r="A559" s="220" t="s">
        <v>53</v>
      </c>
      <c r="B559" s="98" t="s">
        <v>16</v>
      </c>
      <c r="C559" s="98" t="s">
        <v>14</v>
      </c>
      <c r="D559" s="98" t="s">
        <v>321</v>
      </c>
      <c r="E559" s="98" t="s">
        <v>54</v>
      </c>
      <c r="F559" s="361">
        <f t="shared" si="77"/>
        <v>228.9</v>
      </c>
      <c r="G559" s="361">
        <f t="shared" si="77"/>
        <v>0</v>
      </c>
      <c r="H559" s="213">
        <f t="shared" si="77"/>
        <v>228.9</v>
      </c>
      <c r="I559" s="361">
        <f t="shared" si="77"/>
        <v>166.738</v>
      </c>
      <c r="J559" s="401">
        <f t="shared" si="76"/>
        <v>0.7284316295325469</v>
      </c>
      <c r="K559" s="370"/>
      <c r="L559" s="370"/>
      <c r="M559" s="370"/>
    </row>
    <row r="560" spans="1:13" s="227" customFormat="1" ht="19.5" customHeight="1">
      <c r="A560" s="220" t="s">
        <v>30</v>
      </c>
      <c r="B560" s="98" t="s">
        <v>16</v>
      </c>
      <c r="C560" s="98" t="s">
        <v>14</v>
      </c>
      <c r="D560" s="98" t="s">
        <v>321</v>
      </c>
      <c r="E560" s="222">
        <v>310</v>
      </c>
      <c r="F560" s="361">
        <f t="shared" si="77"/>
        <v>228.9</v>
      </c>
      <c r="G560" s="361">
        <f t="shared" si="77"/>
        <v>0</v>
      </c>
      <c r="H560" s="213">
        <f t="shared" si="77"/>
        <v>228.9</v>
      </c>
      <c r="I560" s="361">
        <f t="shared" si="77"/>
        <v>166.738</v>
      </c>
      <c r="J560" s="401">
        <f t="shared" si="76"/>
        <v>0.7284316295325469</v>
      </c>
      <c r="K560" s="370"/>
      <c r="L560" s="370"/>
      <c r="M560" s="370"/>
    </row>
    <row r="561" spans="1:13" s="227" customFormat="1" ht="19.5" customHeight="1">
      <c r="A561" s="166" t="s">
        <v>527</v>
      </c>
      <c r="B561" s="98" t="s">
        <v>16</v>
      </c>
      <c r="C561" s="98" t="s">
        <v>14</v>
      </c>
      <c r="D561" s="98" t="s">
        <v>321</v>
      </c>
      <c r="E561" s="222">
        <v>313</v>
      </c>
      <c r="F561" s="361">
        <f>'Пр3 ведом'!G145</f>
        <v>228.9</v>
      </c>
      <c r="G561" s="361">
        <f>'Пр3 ведом'!H145</f>
        <v>0</v>
      </c>
      <c r="H561" s="213">
        <f>'Пр3 ведом'!I145</f>
        <v>228.9</v>
      </c>
      <c r="I561" s="361">
        <f>'Пр3 ведом'!J145</f>
        <v>166.738</v>
      </c>
      <c r="J561" s="401">
        <f t="shared" si="76"/>
        <v>0.7284316295325469</v>
      </c>
      <c r="K561" s="370"/>
      <c r="L561" s="370"/>
      <c r="M561" s="370"/>
    </row>
    <row r="562" spans="1:13" s="322" customFormat="1" ht="32.25" customHeight="1">
      <c r="A562" s="201" t="s">
        <v>322</v>
      </c>
      <c r="B562" s="70">
        <v>10</v>
      </c>
      <c r="C562" s="74" t="s">
        <v>14</v>
      </c>
      <c r="D562" s="70" t="s">
        <v>323</v>
      </c>
      <c r="E562" s="70"/>
      <c r="F562" s="359">
        <f>F563+F571+F576+F584</f>
        <v>10138.7</v>
      </c>
      <c r="G562" s="359">
        <f>G563+G571+G576+G584</f>
        <v>0</v>
      </c>
      <c r="H562" s="72">
        <f>H563+H571+H576+H584</f>
        <v>12548.567</v>
      </c>
      <c r="I562" s="359">
        <f>I563+I571+I576+I584</f>
        <v>8809.193000000001</v>
      </c>
      <c r="J562" s="401">
        <f t="shared" si="76"/>
        <v>0.702007886637574</v>
      </c>
      <c r="K562" s="353"/>
      <c r="L562" s="353"/>
      <c r="M562" s="353"/>
    </row>
    <row r="563" spans="1:13" s="227" customFormat="1" ht="19.5" customHeight="1">
      <c r="A563" s="220" t="s">
        <v>324</v>
      </c>
      <c r="B563" s="98" t="s">
        <v>16</v>
      </c>
      <c r="C563" s="98" t="s">
        <v>14</v>
      </c>
      <c r="D563" s="98" t="s">
        <v>325</v>
      </c>
      <c r="E563" s="98"/>
      <c r="F563" s="361">
        <f>F564</f>
        <v>4991.7</v>
      </c>
      <c r="G563" s="361">
        <f>G564</f>
        <v>0</v>
      </c>
      <c r="H563" s="213">
        <f>H564</f>
        <v>4991.7</v>
      </c>
      <c r="I563" s="361">
        <f>I564</f>
        <v>3722.382</v>
      </c>
      <c r="J563" s="401">
        <f t="shared" si="76"/>
        <v>0.7457142857142858</v>
      </c>
      <c r="K563" s="370"/>
      <c r="L563" s="370"/>
      <c r="M563" s="370"/>
    </row>
    <row r="564" spans="1:13" s="227" customFormat="1" ht="19.5" customHeight="1">
      <c r="A564" s="220" t="s">
        <v>326</v>
      </c>
      <c r="B564" s="98" t="s">
        <v>16</v>
      </c>
      <c r="C564" s="98" t="s">
        <v>14</v>
      </c>
      <c r="D564" s="98" t="s">
        <v>327</v>
      </c>
      <c r="E564" s="98"/>
      <c r="F564" s="361">
        <f>F565+F568</f>
        <v>4991.7</v>
      </c>
      <c r="G564" s="361">
        <f>G565+G568</f>
        <v>0</v>
      </c>
      <c r="H564" s="213">
        <f>H565+H568</f>
        <v>4991.7</v>
      </c>
      <c r="I564" s="361">
        <f>I565+I568</f>
        <v>3722.382</v>
      </c>
      <c r="J564" s="401">
        <f t="shared" si="76"/>
        <v>0.7457142857142858</v>
      </c>
      <c r="K564" s="370"/>
      <c r="L564" s="370"/>
      <c r="M564" s="370"/>
    </row>
    <row r="565" spans="1:13" s="322" customFormat="1" ht="19.5" customHeight="1">
      <c r="A565" s="73" t="s">
        <v>386</v>
      </c>
      <c r="B565" s="70" t="s">
        <v>16</v>
      </c>
      <c r="C565" s="74" t="s">
        <v>14</v>
      </c>
      <c r="D565" s="98" t="s">
        <v>327</v>
      </c>
      <c r="E565" s="70" t="s">
        <v>113</v>
      </c>
      <c r="F565" s="359">
        <f>SUM(F566)</f>
        <v>132</v>
      </c>
      <c r="G565" s="359">
        <f>SUM(G566)</f>
        <v>0</v>
      </c>
      <c r="H565" s="72">
        <f>SUM(H566)</f>
        <v>132</v>
      </c>
      <c r="I565" s="359">
        <f>SUM(I566)</f>
        <v>86.542</v>
      </c>
      <c r="J565" s="401">
        <f t="shared" si="76"/>
        <v>0.6556212121212122</v>
      </c>
      <c r="K565" s="353"/>
      <c r="L565" s="353"/>
      <c r="M565" s="353"/>
    </row>
    <row r="566" spans="1:13" s="322" customFormat="1" ht="19.5" customHeight="1">
      <c r="A566" s="166" t="s">
        <v>525</v>
      </c>
      <c r="B566" s="70" t="s">
        <v>16</v>
      </c>
      <c r="C566" s="74" t="s">
        <v>14</v>
      </c>
      <c r="D566" s="98" t="s">
        <v>327</v>
      </c>
      <c r="E566" s="70" t="s">
        <v>115</v>
      </c>
      <c r="F566" s="359">
        <f>F567</f>
        <v>132</v>
      </c>
      <c r="G566" s="359">
        <f>G567</f>
        <v>0</v>
      </c>
      <c r="H566" s="72">
        <f>H567</f>
        <v>132</v>
      </c>
      <c r="I566" s="359">
        <f>I567</f>
        <v>86.542</v>
      </c>
      <c r="J566" s="401">
        <f t="shared" si="76"/>
        <v>0.6556212121212122</v>
      </c>
      <c r="K566" s="353"/>
      <c r="L566" s="353"/>
      <c r="M566" s="353"/>
    </row>
    <row r="567" spans="1:13" s="322" customFormat="1" ht="18.75" customHeight="1">
      <c r="A567" s="166" t="s">
        <v>526</v>
      </c>
      <c r="B567" s="70" t="s">
        <v>16</v>
      </c>
      <c r="C567" s="74" t="s">
        <v>14</v>
      </c>
      <c r="D567" s="98" t="s">
        <v>327</v>
      </c>
      <c r="E567" s="70" t="s">
        <v>117</v>
      </c>
      <c r="F567" s="359">
        <f>'Пр3 ведом'!G151</f>
        <v>132</v>
      </c>
      <c r="G567" s="359">
        <f>'Пр3 ведом'!H151</f>
        <v>0</v>
      </c>
      <c r="H567" s="72">
        <f>'Пр3 ведом'!I151</f>
        <v>132</v>
      </c>
      <c r="I567" s="359">
        <f>'Пр3 ведом'!J151</f>
        <v>86.542</v>
      </c>
      <c r="J567" s="401">
        <f t="shared" si="76"/>
        <v>0.6556212121212122</v>
      </c>
      <c r="K567" s="353"/>
      <c r="L567" s="353"/>
      <c r="M567" s="353"/>
    </row>
    <row r="568" spans="1:13" s="227" customFormat="1" ht="18.75" customHeight="1">
      <c r="A568" s="220" t="s">
        <v>53</v>
      </c>
      <c r="B568" s="98" t="s">
        <v>16</v>
      </c>
      <c r="C568" s="98" t="s">
        <v>14</v>
      </c>
      <c r="D568" s="98" t="s">
        <v>327</v>
      </c>
      <c r="E568" s="98" t="s">
        <v>54</v>
      </c>
      <c r="F568" s="361">
        <f aca="true" t="shared" si="78" ref="F568:I569">F569</f>
        <v>4859.7</v>
      </c>
      <c r="G568" s="361">
        <f t="shared" si="78"/>
        <v>0</v>
      </c>
      <c r="H568" s="213">
        <f t="shared" si="78"/>
        <v>4859.7</v>
      </c>
      <c r="I568" s="361">
        <f t="shared" si="78"/>
        <v>3635.84</v>
      </c>
      <c r="J568" s="401">
        <f t="shared" si="76"/>
        <v>0.748161409140482</v>
      </c>
      <c r="K568" s="370"/>
      <c r="L568" s="370"/>
      <c r="M568" s="370"/>
    </row>
    <row r="569" spans="1:13" s="227" customFormat="1" ht="18.75" customHeight="1">
      <c r="A569" s="220" t="s">
        <v>30</v>
      </c>
      <c r="B569" s="98" t="s">
        <v>16</v>
      </c>
      <c r="C569" s="98" t="s">
        <v>14</v>
      </c>
      <c r="D569" s="98" t="s">
        <v>327</v>
      </c>
      <c r="E569" s="222">
        <v>310</v>
      </c>
      <c r="F569" s="361">
        <f t="shared" si="78"/>
        <v>4859.7</v>
      </c>
      <c r="G569" s="361">
        <f t="shared" si="78"/>
        <v>0</v>
      </c>
      <c r="H569" s="213">
        <f t="shared" si="78"/>
        <v>4859.7</v>
      </c>
      <c r="I569" s="361">
        <f t="shared" si="78"/>
        <v>3635.84</v>
      </c>
      <c r="J569" s="401">
        <f t="shared" si="76"/>
        <v>0.748161409140482</v>
      </c>
      <c r="K569" s="370"/>
      <c r="L569" s="370"/>
      <c r="M569" s="370"/>
    </row>
    <row r="570" spans="1:13" s="227" customFormat="1" ht="21.75" customHeight="1">
      <c r="A570" s="166" t="s">
        <v>527</v>
      </c>
      <c r="B570" s="98" t="s">
        <v>16</v>
      </c>
      <c r="C570" s="98" t="s">
        <v>14</v>
      </c>
      <c r="D570" s="98" t="s">
        <v>327</v>
      </c>
      <c r="E570" s="222">
        <v>313</v>
      </c>
      <c r="F570" s="361">
        <f>'Пр3 ведом'!G154</f>
        <v>4859.7</v>
      </c>
      <c r="G570" s="361">
        <f>'Пр3 ведом'!H154</f>
        <v>0</v>
      </c>
      <c r="H570" s="213">
        <f>'Пр3 ведом'!I154</f>
        <v>4859.7</v>
      </c>
      <c r="I570" s="361">
        <f>'Пр3 ведом'!J154</f>
        <v>3635.84</v>
      </c>
      <c r="J570" s="401">
        <f t="shared" si="76"/>
        <v>0.748161409140482</v>
      </c>
      <c r="K570" s="370"/>
      <c r="L570" s="370"/>
      <c r="M570" s="370"/>
    </row>
    <row r="571" spans="1:13" s="340" customFormat="1" ht="37.5" customHeight="1">
      <c r="A571" s="220" t="s">
        <v>339</v>
      </c>
      <c r="B571" s="98" t="s">
        <v>16</v>
      </c>
      <c r="C571" s="98" t="s">
        <v>14</v>
      </c>
      <c r="D571" s="98" t="s">
        <v>341</v>
      </c>
      <c r="E571" s="98"/>
      <c r="F571" s="361">
        <f aca="true" t="shared" si="79" ref="F571:I574">F572</f>
        <v>34</v>
      </c>
      <c r="G571" s="361">
        <f t="shared" si="79"/>
        <v>0</v>
      </c>
      <c r="H571" s="213">
        <f t="shared" si="79"/>
        <v>34</v>
      </c>
      <c r="I571" s="361">
        <f t="shared" si="79"/>
        <v>24.732</v>
      </c>
      <c r="J571" s="401">
        <f t="shared" si="76"/>
        <v>0.7274117647058823</v>
      </c>
      <c r="K571" s="371"/>
      <c r="L571" s="371"/>
      <c r="M571" s="371"/>
    </row>
    <row r="572" spans="1:13" s="340" customFormat="1" ht="33.75" customHeight="1">
      <c r="A572" s="220" t="s">
        <v>340</v>
      </c>
      <c r="B572" s="98" t="s">
        <v>16</v>
      </c>
      <c r="C572" s="98" t="s">
        <v>14</v>
      </c>
      <c r="D572" s="98" t="s">
        <v>342</v>
      </c>
      <c r="E572" s="98"/>
      <c r="F572" s="361">
        <f t="shared" si="79"/>
        <v>34</v>
      </c>
      <c r="G572" s="361">
        <f t="shared" si="79"/>
        <v>0</v>
      </c>
      <c r="H572" s="213">
        <f t="shared" si="79"/>
        <v>34</v>
      </c>
      <c r="I572" s="361">
        <f t="shared" si="79"/>
        <v>24.732</v>
      </c>
      <c r="J572" s="401">
        <f t="shared" si="76"/>
        <v>0.7274117647058823</v>
      </c>
      <c r="K572" s="371"/>
      <c r="L572" s="371"/>
      <c r="M572" s="371"/>
    </row>
    <row r="573" spans="1:13" s="227" customFormat="1" ht="15" customHeight="1">
      <c r="A573" s="220" t="s">
        <v>53</v>
      </c>
      <c r="B573" s="98" t="s">
        <v>16</v>
      </c>
      <c r="C573" s="98" t="s">
        <v>14</v>
      </c>
      <c r="D573" s="98" t="s">
        <v>342</v>
      </c>
      <c r="E573" s="98" t="s">
        <v>54</v>
      </c>
      <c r="F573" s="361">
        <f t="shared" si="79"/>
        <v>34</v>
      </c>
      <c r="G573" s="361">
        <f t="shared" si="79"/>
        <v>0</v>
      </c>
      <c r="H573" s="213">
        <f t="shared" si="79"/>
        <v>34</v>
      </c>
      <c r="I573" s="361">
        <f t="shared" si="79"/>
        <v>24.732</v>
      </c>
      <c r="J573" s="401">
        <f t="shared" si="76"/>
        <v>0.7274117647058823</v>
      </c>
      <c r="K573" s="370"/>
      <c r="L573" s="370"/>
      <c r="M573" s="370"/>
    </row>
    <row r="574" spans="1:13" s="227" customFormat="1" ht="20.25" customHeight="1">
      <c r="A574" s="220" t="s">
        <v>30</v>
      </c>
      <c r="B574" s="98" t="s">
        <v>16</v>
      </c>
      <c r="C574" s="98" t="s">
        <v>14</v>
      </c>
      <c r="D574" s="98" t="s">
        <v>342</v>
      </c>
      <c r="E574" s="222">
        <v>310</v>
      </c>
      <c r="F574" s="361">
        <f t="shared" si="79"/>
        <v>34</v>
      </c>
      <c r="G574" s="361">
        <f t="shared" si="79"/>
        <v>0</v>
      </c>
      <c r="H574" s="213">
        <f t="shared" si="79"/>
        <v>34</v>
      </c>
      <c r="I574" s="361">
        <f t="shared" si="79"/>
        <v>24.732</v>
      </c>
      <c r="J574" s="401">
        <f t="shared" si="76"/>
        <v>0.7274117647058823</v>
      </c>
      <c r="K574" s="370"/>
      <c r="L574" s="370"/>
      <c r="M574" s="370"/>
    </row>
    <row r="575" spans="1:13" s="227" customFormat="1" ht="20.25" customHeight="1">
      <c r="A575" s="166" t="s">
        <v>527</v>
      </c>
      <c r="B575" s="98" t="s">
        <v>16</v>
      </c>
      <c r="C575" s="98" t="s">
        <v>14</v>
      </c>
      <c r="D575" s="98" t="s">
        <v>342</v>
      </c>
      <c r="E575" s="222">
        <v>313</v>
      </c>
      <c r="F575" s="361">
        <f>'Пр3 ведом'!G159</f>
        <v>34</v>
      </c>
      <c r="G575" s="361">
        <f>'Пр3 ведом'!H159</f>
        <v>0</v>
      </c>
      <c r="H575" s="213">
        <f>'Пр3 ведом'!I159</f>
        <v>34</v>
      </c>
      <c r="I575" s="361">
        <f>'Пр3 ведом'!J159</f>
        <v>24.732</v>
      </c>
      <c r="J575" s="401">
        <f t="shared" si="76"/>
        <v>0.7274117647058823</v>
      </c>
      <c r="K575" s="370"/>
      <c r="L575" s="370"/>
      <c r="M575" s="370"/>
    </row>
    <row r="576" spans="1:13" s="227" customFormat="1" ht="25.5" customHeight="1">
      <c r="A576" s="73" t="s">
        <v>336</v>
      </c>
      <c r="B576" s="98" t="s">
        <v>16</v>
      </c>
      <c r="C576" s="98" t="s">
        <v>14</v>
      </c>
      <c r="D576" s="98" t="s">
        <v>337</v>
      </c>
      <c r="E576" s="222"/>
      <c r="F576" s="361">
        <f>F577</f>
        <v>4839</v>
      </c>
      <c r="G576" s="361">
        <f>G577</f>
        <v>0</v>
      </c>
      <c r="H576" s="213">
        <f>H577</f>
        <v>7248.867</v>
      </c>
      <c r="I576" s="361">
        <f>I577</f>
        <v>5062.079000000001</v>
      </c>
      <c r="J576" s="401">
        <f t="shared" si="76"/>
        <v>0.698326924745619</v>
      </c>
      <c r="K576" s="370"/>
      <c r="L576" s="370"/>
      <c r="M576" s="370"/>
    </row>
    <row r="577" spans="1:13" s="322" customFormat="1" ht="25.5" customHeight="1">
      <c r="A577" s="203" t="s">
        <v>124</v>
      </c>
      <c r="B577" s="98" t="s">
        <v>16</v>
      </c>
      <c r="C577" s="98" t="s">
        <v>14</v>
      </c>
      <c r="D577" s="70" t="s">
        <v>338</v>
      </c>
      <c r="E577" s="70"/>
      <c r="F577" s="359">
        <f>F581+F578</f>
        <v>4839</v>
      </c>
      <c r="G577" s="359">
        <f>G581+G578</f>
        <v>0</v>
      </c>
      <c r="H577" s="72">
        <f>H581+H578</f>
        <v>7248.867</v>
      </c>
      <c r="I577" s="359">
        <f>I581+I578</f>
        <v>5062.079000000001</v>
      </c>
      <c r="J577" s="401">
        <f t="shared" si="76"/>
        <v>0.698326924745619</v>
      </c>
      <c r="K577" s="353"/>
      <c r="L577" s="353"/>
      <c r="M577" s="353"/>
    </row>
    <row r="578" spans="1:13" s="322" customFormat="1" ht="22.5" customHeight="1">
      <c r="A578" s="73" t="s">
        <v>386</v>
      </c>
      <c r="B578" s="70" t="s">
        <v>16</v>
      </c>
      <c r="C578" s="74" t="s">
        <v>14</v>
      </c>
      <c r="D578" s="70" t="s">
        <v>338</v>
      </c>
      <c r="E578" s="70" t="s">
        <v>113</v>
      </c>
      <c r="F578" s="359">
        <f>SUM(F579)</f>
        <v>80</v>
      </c>
      <c r="G578" s="359">
        <f>SUM(G579)</f>
        <v>0</v>
      </c>
      <c r="H578" s="72">
        <f>SUM(H579)</f>
        <v>100</v>
      </c>
      <c r="I578" s="359">
        <f>SUM(I579)</f>
        <v>67.386</v>
      </c>
      <c r="J578" s="401">
        <f t="shared" si="76"/>
        <v>0.6738599999999999</v>
      </c>
      <c r="K578" s="353"/>
      <c r="L578" s="353"/>
      <c r="M578" s="353"/>
    </row>
    <row r="579" spans="1:13" s="322" customFormat="1" ht="22.5" customHeight="1">
      <c r="A579" s="166" t="s">
        <v>525</v>
      </c>
      <c r="B579" s="70" t="s">
        <v>16</v>
      </c>
      <c r="C579" s="74" t="s">
        <v>14</v>
      </c>
      <c r="D579" s="70" t="s">
        <v>338</v>
      </c>
      <c r="E579" s="70" t="s">
        <v>115</v>
      </c>
      <c r="F579" s="359">
        <f>F580</f>
        <v>80</v>
      </c>
      <c r="G579" s="359">
        <f>G580</f>
        <v>0</v>
      </c>
      <c r="H579" s="72">
        <f>H580</f>
        <v>100</v>
      </c>
      <c r="I579" s="359">
        <f>I580</f>
        <v>67.386</v>
      </c>
      <c r="J579" s="401">
        <f t="shared" si="76"/>
        <v>0.6738599999999999</v>
      </c>
      <c r="K579" s="353"/>
      <c r="L579" s="353"/>
      <c r="M579" s="353"/>
    </row>
    <row r="580" spans="1:13" s="322" customFormat="1" ht="22.5" customHeight="1">
      <c r="A580" s="166" t="s">
        <v>526</v>
      </c>
      <c r="B580" s="70" t="s">
        <v>16</v>
      </c>
      <c r="C580" s="74" t="s">
        <v>14</v>
      </c>
      <c r="D580" s="70" t="s">
        <v>338</v>
      </c>
      <c r="E580" s="70" t="s">
        <v>117</v>
      </c>
      <c r="F580" s="359">
        <f>'Пр3 ведом'!G164</f>
        <v>80</v>
      </c>
      <c r="G580" s="359">
        <f>'Пр3 ведом'!H164</f>
        <v>0</v>
      </c>
      <c r="H580" s="72">
        <f>'Пр3 ведом'!I164</f>
        <v>100</v>
      </c>
      <c r="I580" s="359">
        <f>'Пр3 ведом'!J164</f>
        <v>67.386</v>
      </c>
      <c r="J580" s="401">
        <f t="shared" si="76"/>
        <v>0.6738599999999999</v>
      </c>
      <c r="K580" s="353"/>
      <c r="L580" s="353"/>
      <c r="M580" s="353"/>
    </row>
    <row r="581" spans="1:13" s="227" customFormat="1" ht="22.5" customHeight="1">
      <c r="A581" s="220" t="s">
        <v>53</v>
      </c>
      <c r="B581" s="98" t="s">
        <v>16</v>
      </c>
      <c r="C581" s="98" t="s">
        <v>14</v>
      </c>
      <c r="D581" s="70" t="s">
        <v>338</v>
      </c>
      <c r="E581" s="98" t="s">
        <v>54</v>
      </c>
      <c r="F581" s="361">
        <f>F583</f>
        <v>4759</v>
      </c>
      <c r="G581" s="361">
        <f>G583</f>
        <v>0</v>
      </c>
      <c r="H581" s="213">
        <f>H583</f>
        <v>7148.867</v>
      </c>
      <c r="I581" s="361">
        <f>I583</f>
        <v>4994.693</v>
      </c>
      <c r="J581" s="401">
        <f t="shared" si="76"/>
        <v>0.6986691737306066</v>
      </c>
      <c r="K581" s="370"/>
      <c r="L581" s="370"/>
      <c r="M581" s="370"/>
    </row>
    <row r="582" spans="1:13" s="227" customFormat="1" ht="12" customHeight="1">
      <c r="A582" s="220" t="s">
        <v>30</v>
      </c>
      <c r="B582" s="98" t="s">
        <v>16</v>
      </c>
      <c r="C582" s="98" t="s">
        <v>14</v>
      </c>
      <c r="D582" s="70" t="s">
        <v>338</v>
      </c>
      <c r="E582" s="222">
        <v>310</v>
      </c>
      <c r="F582" s="361">
        <f>F583</f>
        <v>4759</v>
      </c>
      <c r="G582" s="361">
        <f>G583</f>
        <v>0</v>
      </c>
      <c r="H582" s="213">
        <f>H583</f>
        <v>7148.867</v>
      </c>
      <c r="I582" s="361">
        <f>I583</f>
        <v>4994.693</v>
      </c>
      <c r="J582" s="401">
        <f t="shared" si="76"/>
        <v>0.6986691737306066</v>
      </c>
      <c r="K582" s="370"/>
      <c r="L582" s="370"/>
      <c r="M582" s="370"/>
    </row>
    <row r="583" spans="1:13" s="227" customFormat="1" ht="21.75" customHeight="1">
      <c r="A583" s="166" t="s">
        <v>527</v>
      </c>
      <c r="B583" s="98" t="s">
        <v>16</v>
      </c>
      <c r="C583" s="98" t="s">
        <v>14</v>
      </c>
      <c r="D583" s="70" t="s">
        <v>338</v>
      </c>
      <c r="E583" s="222">
        <v>313</v>
      </c>
      <c r="F583" s="361">
        <f>'Пр3 ведом'!G167</f>
        <v>4759</v>
      </c>
      <c r="G583" s="361">
        <f>'Пр3 ведом'!H167</f>
        <v>0</v>
      </c>
      <c r="H583" s="213">
        <f>'Пр3 ведом'!I167</f>
        <v>7148.867</v>
      </c>
      <c r="I583" s="361">
        <f>'Пр3 ведом'!J167</f>
        <v>4994.693</v>
      </c>
      <c r="J583" s="401">
        <f t="shared" si="76"/>
        <v>0.6986691737306066</v>
      </c>
      <c r="K583" s="370"/>
      <c r="L583" s="370"/>
      <c r="M583" s="370"/>
    </row>
    <row r="584" spans="1:13" s="227" customFormat="1" ht="21.75" customHeight="1">
      <c r="A584" s="323" t="s">
        <v>343</v>
      </c>
      <c r="B584" s="98" t="s">
        <v>16</v>
      </c>
      <c r="C584" s="98" t="s">
        <v>14</v>
      </c>
      <c r="D584" s="70" t="s">
        <v>345</v>
      </c>
      <c r="E584" s="222"/>
      <c r="F584" s="361">
        <f aca="true" t="shared" si="80" ref="F584:I587">F585</f>
        <v>274</v>
      </c>
      <c r="G584" s="361">
        <f t="shared" si="80"/>
        <v>0</v>
      </c>
      <c r="H584" s="213">
        <f t="shared" si="80"/>
        <v>274</v>
      </c>
      <c r="I584" s="361">
        <f t="shared" si="80"/>
        <v>0</v>
      </c>
      <c r="J584" s="401">
        <f t="shared" si="76"/>
        <v>0</v>
      </c>
      <c r="K584" s="370"/>
      <c r="L584" s="370"/>
      <c r="M584" s="370"/>
    </row>
    <row r="585" spans="1:13" s="227" customFormat="1" ht="21.75" customHeight="1">
      <c r="A585" s="323" t="s">
        <v>344</v>
      </c>
      <c r="B585" s="98" t="s">
        <v>16</v>
      </c>
      <c r="C585" s="98" t="s">
        <v>14</v>
      </c>
      <c r="D585" s="70" t="s">
        <v>346</v>
      </c>
      <c r="E585" s="98"/>
      <c r="F585" s="361">
        <f t="shared" si="80"/>
        <v>274</v>
      </c>
      <c r="G585" s="361">
        <f t="shared" si="80"/>
        <v>0</v>
      </c>
      <c r="H585" s="213">
        <f t="shared" si="80"/>
        <v>274</v>
      </c>
      <c r="I585" s="361">
        <f t="shared" si="80"/>
        <v>0</v>
      </c>
      <c r="J585" s="401">
        <f t="shared" si="76"/>
        <v>0</v>
      </c>
      <c r="K585" s="370"/>
      <c r="L585" s="370"/>
      <c r="M585" s="370"/>
    </row>
    <row r="586" spans="1:13" s="227" customFormat="1" ht="15.75" customHeight="1">
      <c r="A586" s="220" t="s">
        <v>53</v>
      </c>
      <c r="B586" s="98" t="s">
        <v>16</v>
      </c>
      <c r="C586" s="98" t="s">
        <v>14</v>
      </c>
      <c r="D586" s="70" t="s">
        <v>346</v>
      </c>
      <c r="E586" s="98" t="s">
        <v>54</v>
      </c>
      <c r="F586" s="361">
        <f t="shared" si="80"/>
        <v>274</v>
      </c>
      <c r="G586" s="361">
        <f t="shared" si="80"/>
        <v>0</v>
      </c>
      <c r="H586" s="213">
        <f t="shared" si="80"/>
        <v>274</v>
      </c>
      <c r="I586" s="361">
        <f t="shared" si="80"/>
        <v>0</v>
      </c>
      <c r="J586" s="401">
        <f t="shared" si="76"/>
        <v>0</v>
      </c>
      <c r="K586" s="370"/>
      <c r="L586" s="370"/>
      <c r="M586" s="370"/>
    </row>
    <row r="587" spans="1:13" s="227" customFormat="1" ht="13.5" customHeight="1">
      <c r="A587" s="220" t="s">
        <v>30</v>
      </c>
      <c r="B587" s="98" t="s">
        <v>16</v>
      </c>
      <c r="C587" s="98" t="s">
        <v>14</v>
      </c>
      <c r="D587" s="70" t="s">
        <v>346</v>
      </c>
      <c r="E587" s="222">
        <v>310</v>
      </c>
      <c r="F587" s="361">
        <f t="shared" si="80"/>
        <v>274</v>
      </c>
      <c r="G587" s="361">
        <f t="shared" si="80"/>
        <v>0</v>
      </c>
      <c r="H587" s="213">
        <f t="shared" si="80"/>
        <v>274</v>
      </c>
      <c r="I587" s="361">
        <f t="shared" si="80"/>
        <v>0</v>
      </c>
      <c r="J587" s="401">
        <f t="shared" si="76"/>
        <v>0</v>
      </c>
      <c r="K587" s="370"/>
      <c r="L587" s="370"/>
      <c r="M587" s="370"/>
    </row>
    <row r="588" spans="1:13" s="227" customFormat="1" ht="21" customHeight="1">
      <c r="A588" s="166" t="s">
        <v>527</v>
      </c>
      <c r="B588" s="98" t="s">
        <v>16</v>
      </c>
      <c r="C588" s="98" t="s">
        <v>14</v>
      </c>
      <c r="D588" s="70" t="s">
        <v>346</v>
      </c>
      <c r="E588" s="222">
        <v>313</v>
      </c>
      <c r="F588" s="361">
        <f>'Пр3 ведом'!G172</f>
        <v>274</v>
      </c>
      <c r="G588" s="361">
        <f>'Пр3 ведом'!H172</f>
        <v>0</v>
      </c>
      <c r="H588" s="213">
        <f>'Пр3 ведом'!I172</f>
        <v>274</v>
      </c>
      <c r="I588" s="361">
        <f>'Пр3 ведом'!J172</f>
        <v>0</v>
      </c>
      <c r="J588" s="401">
        <f t="shared" si="76"/>
        <v>0</v>
      </c>
      <c r="K588" s="370"/>
      <c r="L588" s="370"/>
      <c r="M588" s="370"/>
    </row>
    <row r="589" spans="1:13" s="227" customFormat="1" ht="21" customHeight="1">
      <c r="A589" s="73" t="s">
        <v>412</v>
      </c>
      <c r="B589" s="70">
        <v>10</v>
      </c>
      <c r="C589" s="74" t="s">
        <v>14</v>
      </c>
      <c r="D589" s="70" t="s">
        <v>413</v>
      </c>
      <c r="E589" s="70"/>
      <c r="F589" s="361">
        <f aca="true" t="shared" si="81" ref="F589:I591">F590</f>
        <v>190</v>
      </c>
      <c r="G589" s="361">
        <f t="shared" si="81"/>
        <v>0</v>
      </c>
      <c r="H589" s="213">
        <f t="shared" si="81"/>
        <v>190</v>
      </c>
      <c r="I589" s="361">
        <f t="shared" si="81"/>
        <v>119.71</v>
      </c>
      <c r="J589" s="401">
        <f t="shared" si="76"/>
        <v>0.6300526315789473</v>
      </c>
      <c r="K589" s="370"/>
      <c r="L589" s="370"/>
      <c r="M589" s="370"/>
    </row>
    <row r="590" spans="1:13" s="227" customFormat="1" ht="21" customHeight="1">
      <c r="A590" s="73" t="s">
        <v>386</v>
      </c>
      <c r="B590" s="70">
        <v>10</v>
      </c>
      <c r="C590" s="74" t="s">
        <v>14</v>
      </c>
      <c r="D590" s="70" t="s">
        <v>413</v>
      </c>
      <c r="E590" s="70" t="s">
        <v>113</v>
      </c>
      <c r="F590" s="361">
        <f t="shared" si="81"/>
        <v>190</v>
      </c>
      <c r="G590" s="361">
        <f t="shared" si="81"/>
        <v>0</v>
      </c>
      <c r="H590" s="213">
        <f t="shared" si="81"/>
        <v>190</v>
      </c>
      <c r="I590" s="361">
        <f t="shared" si="81"/>
        <v>119.71</v>
      </c>
      <c r="J590" s="401">
        <f t="shared" si="76"/>
        <v>0.6300526315789473</v>
      </c>
      <c r="K590" s="370"/>
      <c r="L590" s="370"/>
      <c r="M590" s="370"/>
    </row>
    <row r="591" spans="1:13" s="227" customFormat="1" ht="21" customHeight="1">
      <c r="A591" s="166" t="s">
        <v>525</v>
      </c>
      <c r="B591" s="70">
        <v>10</v>
      </c>
      <c r="C591" s="74" t="s">
        <v>14</v>
      </c>
      <c r="D591" s="70" t="s">
        <v>413</v>
      </c>
      <c r="E591" s="70" t="s">
        <v>115</v>
      </c>
      <c r="F591" s="361">
        <f t="shared" si="81"/>
        <v>190</v>
      </c>
      <c r="G591" s="361">
        <f t="shared" si="81"/>
        <v>0</v>
      </c>
      <c r="H591" s="213">
        <f t="shared" si="81"/>
        <v>190</v>
      </c>
      <c r="I591" s="361">
        <f t="shared" si="81"/>
        <v>119.71</v>
      </c>
      <c r="J591" s="401">
        <f t="shared" si="76"/>
        <v>0.6300526315789473</v>
      </c>
      <c r="K591" s="370"/>
      <c r="L591" s="370"/>
      <c r="M591" s="370"/>
    </row>
    <row r="592" spans="1:13" s="227" customFormat="1" ht="21" customHeight="1">
      <c r="A592" s="166" t="s">
        <v>526</v>
      </c>
      <c r="B592" s="70">
        <v>10</v>
      </c>
      <c r="C592" s="74" t="s">
        <v>14</v>
      </c>
      <c r="D592" s="70" t="s">
        <v>413</v>
      </c>
      <c r="E592" s="70" t="s">
        <v>117</v>
      </c>
      <c r="F592" s="361">
        <f>'Пр3 ведом'!G713</f>
        <v>190</v>
      </c>
      <c r="G592" s="361">
        <f>'Пр3 ведом'!H713</f>
        <v>0</v>
      </c>
      <c r="H592" s="213">
        <f>'Пр3 ведом'!I713</f>
        <v>190</v>
      </c>
      <c r="I592" s="361">
        <f>'Пр3 ведом'!J713</f>
        <v>119.71</v>
      </c>
      <c r="J592" s="401">
        <f t="shared" si="76"/>
        <v>0.6300526315789473</v>
      </c>
      <c r="K592" s="370"/>
      <c r="L592" s="370"/>
      <c r="M592" s="370"/>
    </row>
    <row r="593" spans="1:13" s="227" customFormat="1" ht="21" customHeight="1">
      <c r="A593" s="166" t="s">
        <v>552</v>
      </c>
      <c r="B593" s="70">
        <v>10</v>
      </c>
      <c r="C593" s="74" t="s">
        <v>14</v>
      </c>
      <c r="D593" s="70" t="s">
        <v>553</v>
      </c>
      <c r="E593" s="70"/>
      <c r="F593" s="380">
        <f aca="true" t="shared" si="82" ref="F593:I596">F594</f>
        <v>500</v>
      </c>
      <c r="G593" s="380">
        <f t="shared" si="82"/>
        <v>0</v>
      </c>
      <c r="H593" s="221">
        <f t="shared" si="82"/>
        <v>1000</v>
      </c>
      <c r="I593" s="380">
        <f t="shared" si="82"/>
        <v>1000</v>
      </c>
      <c r="J593" s="401">
        <f t="shared" si="76"/>
        <v>1</v>
      </c>
      <c r="K593" s="370"/>
      <c r="L593" s="370"/>
      <c r="M593" s="370"/>
    </row>
    <row r="594" spans="1:13" s="227" customFormat="1" ht="11.25">
      <c r="A594" s="166" t="s">
        <v>554</v>
      </c>
      <c r="B594" s="70">
        <v>10</v>
      </c>
      <c r="C594" s="74" t="s">
        <v>14</v>
      </c>
      <c r="D594" s="70" t="s">
        <v>555</v>
      </c>
      <c r="E594" s="70"/>
      <c r="F594" s="380">
        <f t="shared" si="82"/>
        <v>500</v>
      </c>
      <c r="G594" s="380">
        <f t="shared" si="82"/>
        <v>0</v>
      </c>
      <c r="H594" s="221">
        <f t="shared" si="82"/>
        <v>1000</v>
      </c>
      <c r="I594" s="380">
        <f t="shared" si="82"/>
        <v>1000</v>
      </c>
      <c r="J594" s="401">
        <f t="shared" si="76"/>
        <v>1</v>
      </c>
      <c r="K594" s="370"/>
      <c r="L594" s="370"/>
      <c r="M594" s="370"/>
    </row>
    <row r="595" spans="1:13" s="227" customFormat="1" ht="11.25">
      <c r="A595" s="220" t="s">
        <v>53</v>
      </c>
      <c r="B595" s="70">
        <v>10</v>
      </c>
      <c r="C595" s="74" t="s">
        <v>14</v>
      </c>
      <c r="D595" s="70" t="s">
        <v>555</v>
      </c>
      <c r="E595" s="70">
        <v>300</v>
      </c>
      <c r="F595" s="380">
        <f t="shared" si="82"/>
        <v>500</v>
      </c>
      <c r="G595" s="380">
        <f t="shared" si="82"/>
        <v>0</v>
      </c>
      <c r="H595" s="221">
        <f t="shared" si="82"/>
        <v>1000</v>
      </c>
      <c r="I595" s="380">
        <f t="shared" si="82"/>
        <v>1000</v>
      </c>
      <c r="J595" s="401">
        <f t="shared" si="76"/>
        <v>1</v>
      </c>
      <c r="K595" s="370"/>
      <c r="L595" s="370"/>
      <c r="M595" s="370"/>
    </row>
    <row r="596" spans="1:13" s="227" customFormat="1" ht="21" customHeight="1">
      <c r="A596" s="166" t="s">
        <v>556</v>
      </c>
      <c r="B596" s="70">
        <v>10</v>
      </c>
      <c r="C596" s="74" t="s">
        <v>14</v>
      </c>
      <c r="D596" s="70" t="s">
        <v>555</v>
      </c>
      <c r="E596" s="70">
        <v>320</v>
      </c>
      <c r="F596" s="380">
        <f t="shared" si="82"/>
        <v>500</v>
      </c>
      <c r="G596" s="380">
        <f t="shared" si="82"/>
        <v>0</v>
      </c>
      <c r="H596" s="221">
        <f t="shared" si="82"/>
        <v>1000</v>
      </c>
      <c r="I596" s="380">
        <f t="shared" si="82"/>
        <v>1000</v>
      </c>
      <c r="J596" s="401">
        <f t="shared" si="76"/>
        <v>1</v>
      </c>
      <c r="K596" s="370"/>
      <c r="L596" s="370"/>
      <c r="M596" s="370"/>
    </row>
    <row r="597" spans="1:13" s="227" customFormat="1" ht="11.25">
      <c r="A597" s="166" t="s">
        <v>557</v>
      </c>
      <c r="B597" s="70">
        <v>10</v>
      </c>
      <c r="C597" s="74" t="s">
        <v>14</v>
      </c>
      <c r="D597" s="70" t="s">
        <v>555</v>
      </c>
      <c r="E597" s="70">
        <v>322</v>
      </c>
      <c r="F597" s="380">
        <f>'Пр3 ведом'!G718</f>
        <v>500</v>
      </c>
      <c r="G597" s="380">
        <f>'Пр3 ведом'!H718</f>
        <v>0</v>
      </c>
      <c r="H597" s="221">
        <f>'Пр3 ведом'!I718</f>
        <v>1000</v>
      </c>
      <c r="I597" s="380">
        <f>'Пр3 ведом'!J718</f>
        <v>1000</v>
      </c>
      <c r="J597" s="401">
        <f t="shared" si="76"/>
        <v>1</v>
      </c>
      <c r="K597" s="370"/>
      <c r="L597" s="370"/>
      <c r="M597" s="370"/>
    </row>
    <row r="598" spans="1:13" s="322" customFormat="1" ht="12.75">
      <c r="A598" s="194" t="s">
        <v>148</v>
      </c>
      <c r="B598" s="92">
        <v>10</v>
      </c>
      <c r="C598" s="93" t="s">
        <v>15</v>
      </c>
      <c r="D598" s="92"/>
      <c r="E598" s="92"/>
      <c r="F598" s="379">
        <f>F604</f>
        <v>2813.8</v>
      </c>
      <c r="G598" s="379">
        <f>G604</f>
        <v>0</v>
      </c>
      <c r="H598" s="224">
        <f>H604+H599</f>
        <v>34767</v>
      </c>
      <c r="I598" s="224">
        <f>I604+I599</f>
        <v>25913.467</v>
      </c>
      <c r="J598" s="490">
        <f t="shared" si="76"/>
        <v>0.7453466505594386</v>
      </c>
      <c r="K598" s="353"/>
      <c r="L598" s="353"/>
      <c r="M598" s="353"/>
    </row>
    <row r="599" spans="1:13" s="322" customFormat="1" ht="56.25">
      <c r="A599" s="65" t="s">
        <v>330</v>
      </c>
      <c r="B599" s="50" t="s">
        <v>16</v>
      </c>
      <c r="C599" s="50" t="s">
        <v>15</v>
      </c>
      <c r="D599" s="50" t="s">
        <v>317</v>
      </c>
      <c r="E599" s="52"/>
      <c r="F599" s="543">
        <f aca="true" t="shared" si="83" ref="F599:I600">F600</f>
        <v>31953.2</v>
      </c>
      <c r="G599" s="543">
        <f t="shared" si="83"/>
        <v>0</v>
      </c>
      <c r="H599" s="543">
        <f t="shared" si="83"/>
        <v>31953.2</v>
      </c>
      <c r="I599" s="543">
        <f t="shared" si="83"/>
        <v>23953.788</v>
      </c>
      <c r="J599" s="542">
        <f t="shared" si="76"/>
        <v>0.749652241403052</v>
      </c>
      <c r="K599" s="353"/>
      <c r="L599" s="353"/>
      <c r="M599" s="353"/>
    </row>
    <row r="600" spans="1:13" s="322" customFormat="1" ht="45">
      <c r="A600" s="108" t="s">
        <v>357</v>
      </c>
      <c r="B600" s="50" t="s">
        <v>16</v>
      </c>
      <c r="C600" s="50" t="s">
        <v>15</v>
      </c>
      <c r="D600" s="50" t="s">
        <v>318</v>
      </c>
      <c r="E600" s="15"/>
      <c r="F600" s="16">
        <f t="shared" si="83"/>
        <v>31953.2</v>
      </c>
      <c r="G600" s="16">
        <f t="shared" si="83"/>
        <v>0</v>
      </c>
      <c r="H600" s="16">
        <f t="shared" si="83"/>
        <v>31953.2</v>
      </c>
      <c r="I600" s="16">
        <f t="shared" si="83"/>
        <v>23953.788</v>
      </c>
      <c r="J600" s="542">
        <f t="shared" si="76"/>
        <v>0.749652241403052</v>
      </c>
      <c r="K600" s="353"/>
      <c r="L600" s="353"/>
      <c r="M600" s="353"/>
    </row>
    <row r="601" spans="1:13" s="322" customFormat="1" ht="12.75">
      <c r="A601" s="49" t="s">
        <v>53</v>
      </c>
      <c r="B601" s="50" t="s">
        <v>16</v>
      </c>
      <c r="C601" s="50" t="s">
        <v>15</v>
      </c>
      <c r="D601" s="50" t="s">
        <v>318</v>
      </c>
      <c r="E601" s="50" t="s">
        <v>54</v>
      </c>
      <c r="F601" s="543">
        <f>F603</f>
        <v>31953.2</v>
      </c>
      <c r="G601" s="543">
        <f>G603</f>
        <v>0</v>
      </c>
      <c r="H601" s="543">
        <f>H603</f>
        <v>31953.2</v>
      </c>
      <c r="I601" s="543">
        <f>I603</f>
        <v>23953.788</v>
      </c>
      <c r="J601" s="542">
        <f t="shared" si="76"/>
        <v>0.749652241403052</v>
      </c>
      <c r="K601" s="353"/>
      <c r="L601" s="353"/>
      <c r="M601" s="353"/>
    </row>
    <row r="602" spans="1:13" s="322" customFormat="1" ht="12.75">
      <c r="A602" s="49" t="s">
        <v>30</v>
      </c>
      <c r="B602" s="50" t="s">
        <v>16</v>
      </c>
      <c r="C602" s="50" t="s">
        <v>15</v>
      </c>
      <c r="D602" s="50" t="s">
        <v>318</v>
      </c>
      <c r="E602" s="52">
        <v>310</v>
      </c>
      <c r="F602" s="543">
        <f>F603</f>
        <v>31953.2</v>
      </c>
      <c r="G602" s="543">
        <f>G603</f>
        <v>0</v>
      </c>
      <c r="H602" s="543">
        <f>H603</f>
        <v>31953.2</v>
      </c>
      <c r="I602" s="543">
        <f>I603</f>
        <v>23953.788</v>
      </c>
      <c r="J602" s="542">
        <f t="shared" si="76"/>
        <v>0.749652241403052</v>
      </c>
      <c r="K602" s="353"/>
      <c r="L602" s="353"/>
      <c r="M602" s="353"/>
    </row>
    <row r="603" spans="1:13" s="322" customFormat="1" ht="22.5">
      <c r="A603" s="141" t="s">
        <v>527</v>
      </c>
      <c r="B603" s="50" t="s">
        <v>16</v>
      </c>
      <c r="C603" s="50" t="s">
        <v>15</v>
      </c>
      <c r="D603" s="50" t="s">
        <v>318</v>
      </c>
      <c r="E603" s="52">
        <v>313</v>
      </c>
      <c r="F603" s="543">
        <v>31953.2</v>
      </c>
      <c r="G603" s="543"/>
      <c r="H603" s="16">
        <f>'Пр3 ведом'!I178</f>
        <v>31953.2</v>
      </c>
      <c r="I603" s="16">
        <f>'Пр3 ведом'!J178</f>
        <v>23953.788</v>
      </c>
      <c r="J603" s="542">
        <f t="shared" si="76"/>
        <v>0.749652241403052</v>
      </c>
      <c r="K603" s="353"/>
      <c r="L603" s="353"/>
      <c r="M603" s="353"/>
    </row>
    <row r="604" spans="1:13" s="322" customFormat="1" ht="34.5" customHeight="1">
      <c r="A604" s="73" t="s">
        <v>255</v>
      </c>
      <c r="B604" s="70">
        <v>10</v>
      </c>
      <c r="C604" s="74" t="s">
        <v>15</v>
      </c>
      <c r="D604" s="70" t="s">
        <v>230</v>
      </c>
      <c r="E604" s="70"/>
      <c r="F604" s="380">
        <f aca="true" t="shared" si="84" ref="F604:I609">F605</f>
        <v>2813.8</v>
      </c>
      <c r="G604" s="380">
        <f t="shared" si="84"/>
        <v>0</v>
      </c>
      <c r="H604" s="221">
        <f t="shared" si="84"/>
        <v>2813.8</v>
      </c>
      <c r="I604" s="380">
        <f t="shared" si="84"/>
        <v>1959.679</v>
      </c>
      <c r="J604" s="401">
        <f t="shared" si="76"/>
        <v>0.6964528395763736</v>
      </c>
      <c r="K604" s="353"/>
      <c r="L604" s="353"/>
      <c r="M604" s="353"/>
    </row>
    <row r="605" spans="1:13" s="322" customFormat="1" ht="17.25" customHeight="1">
      <c r="A605" s="73" t="s">
        <v>204</v>
      </c>
      <c r="B605" s="70">
        <v>10</v>
      </c>
      <c r="C605" s="74" t="s">
        <v>214</v>
      </c>
      <c r="D605" s="319" t="s">
        <v>231</v>
      </c>
      <c r="E605" s="70"/>
      <c r="F605" s="380">
        <f t="shared" si="84"/>
        <v>2813.8</v>
      </c>
      <c r="G605" s="380">
        <f t="shared" si="84"/>
        <v>0</v>
      </c>
      <c r="H605" s="221">
        <f t="shared" si="84"/>
        <v>2813.8</v>
      </c>
      <c r="I605" s="380">
        <f t="shared" si="84"/>
        <v>1959.679</v>
      </c>
      <c r="J605" s="401">
        <f t="shared" si="76"/>
        <v>0.6964528395763736</v>
      </c>
      <c r="K605" s="353"/>
      <c r="L605" s="353"/>
      <c r="M605" s="353"/>
    </row>
    <row r="606" spans="1:13" s="322" customFormat="1" ht="43.5" customHeight="1">
      <c r="A606" s="73" t="s">
        <v>47</v>
      </c>
      <c r="B606" s="70" t="s">
        <v>16</v>
      </c>
      <c r="C606" s="74" t="s">
        <v>15</v>
      </c>
      <c r="D606" s="70" t="s">
        <v>355</v>
      </c>
      <c r="E606" s="70" t="s">
        <v>10</v>
      </c>
      <c r="F606" s="359">
        <f>F608</f>
        <v>2813.8</v>
      </c>
      <c r="G606" s="359">
        <f>G608</f>
        <v>0</v>
      </c>
      <c r="H606" s="72">
        <f>H608</f>
        <v>2813.8</v>
      </c>
      <c r="I606" s="359">
        <f>I608</f>
        <v>1959.679</v>
      </c>
      <c r="J606" s="401">
        <f t="shared" si="76"/>
        <v>0.6964528395763736</v>
      </c>
      <c r="K606" s="353"/>
      <c r="L606" s="353"/>
      <c r="M606" s="353"/>
    </row>
    <row r="607" spans="1:13" s="322" customFormat="1" ht="33" customHeight="1">
      <c r="A607" s="73" t="s">
        <v>354</v>
      </c>
      <c r="B607" s="70" t="s">
        <v>16</v>
      </c>
      <c r="C607" s="74" t="s">
        <v>15</v>
      </c>
      <c r="D607" s="70" t="s">
        <v>356</v>
      </c>
      <c r="E607" s="70"/>
      <c r="F607" s="359"/>
      <c r="G607" s="359"/>
      <c r="H607" s="72"/>
      <c r="I607" s="359"/>
      <c r="J607" s="401" t="e">
        <f t="shared" si="76"/>
        <v>#DIV/0!</v>
      </c>
      <c r="K607" s="353"/>
      <c r="L607" s="353"/>
      <c r="M607" s="353"/>
    </row>
    <row r="608" spans="1:13" s="227" customFormat="1" ht="18" customHeight="1">
      <c r="A608" s="220" t="s">
        <v>53</v>
      </c>
      <c r="B608" s="70" t="s">
        <v>16</v>
      </c>
      <c r="C608" s="74" t="s">
        <v>15</v>
      </c>
      <c r="D608" s="70" t="s">
        <v>356</v>
      </c>
      <c r="E608" s="98" t="s">
        <v>54</v>
      </c>
      <c r="F608" s="361">
        <f t="shared" si="84"/>
        <v>2813.8</v>
      </c>
      <c r="G608" s="361">
        <f t="shared" si="84"/>
        <v>0</v>
      </c>
      <c r="H608" s="213">
        <f t="shared" si="84"/>
        <v>2813.8</v>
      </c>
      <c r="I608" s="361">
        <f t="shared" si="84"/>
        <v>1959.679</v>
      </c>
      <c r="J608" s="401">
        <f t="shared" si="76"/>
        <v>0.6964528395763736</v>
      </c>
      <c r="K608" s="370"/>
      <c r="L608" s="370"/>
      <c r="M608" s="370"/>
    </row>
    <row r="609" spans="1:13" s="227" customFormat="1" ht="18" customHeight="1">
      <c r="A609" s="220" t="s">
        <v>30</v>
      </c>
      <c r="B609" s="70" t="s">
        <v>16</v>
      </c>
      <c r="C609" s="74" t="s">
        <v>15</v>
      </c>
      <c r="D609" s="70" t="s">
        <v>356</v>
      </c>
      <c r="E609" s="222">
        <v>310</v>
      </c>
      <c r="F609" s="361">
        <f t="shared" si="84"/>
        <v>2813.8</v>
      </c>
      <c r="G609" s="361">
        <f t="shared" si="84"/>
        <v>0</v>
      </c>
      <c r="H609" s="213">
        <f t="shared" si="84"/>
        <v>2813.8</v>
      </c>
      <c r="I609" s="361">
        <f t="shared" si="84"/>
        <v>1959.679</v>
      </c>
      <c r="J609" s="401">
        <f t="shared" si="76"/>
        <v>0.6964528395763736</v>
      </c>
      <c r="K609" s="370"/>
      <c r="L609" s="370"/>
      <c r="M609" s="370"/>
    </row>
    <row r="610" spans="1:13" s="227" customFormat="1" ht="22.5">
      <c r="A610" s="166" t="s">
        <v>527</v>
      </c>
      <c r="B610" s="70" t="s">
        <v>16</v>
      </c>
      <c r="C610" s="74" t="s">
        <v>15</v>
      </c>
      <c r="D610" s="70" t="s">
        <v>356</v>
      </c>
      <c r="E610" s="222">
        <v>313</v>
      </c>
      <c r="F610" s="361">
        <f>'Пр3 ведом'!G343</f>
        <v>2813.8</v>
      </c>
      <c r="G610" s="361">
        <f>'Пр3 ведом'!H343</f>
        <v>0</v>
      </c>
      <c r="H610" s="213">
        <f>'Пр3 ведом'!I343</f>
        <v>2813.8</v>
      </c>
      <c r="I610" s="361">
        <f>'Пр3 ведом'!J343</f>
        <v>1959.679</v>
      </c>
      <c r="J610" s="401">
        <f t="shared" si="76"/>
        <v>0.6964528395763736</v>
      </c>
      <c r="K610" s="370"/>
      <c r="L610" s="370"/>
      <c r="M610" s="370"/>
    </row>
    <row r="611" spans="1:13" s="322" customFormat="1" ht="12.75">
      <c r="A611" s="194" t="s">
        <v>145</v>
      </c>
      <c r="B611" s="92" t="s">
        <v>16</v>
      </c>
      <c r="C611" s="93" t="s">
        <v>74</v>
      </c>
      <c r="D611" s="92" t="s">
        <v>9</v>
      </c>
      <c r="E611" s="92" t="s">
        <v>10</v>
      </c>
      <c r="F611" s="358">
        <f>F618+F613</f>
        <v>3873.5999999999995</v>
      </c>
      <c r="G611" s="358">
        <f>G618+G613</f>
        <v>0</v>
      </c>
      <c r="H611" s="195">
        <f>H618+H613</f>
        <v>3873.5999999999995</v>
      </c>
      <c r="I611" s="358">
        <f>I618+I613</f>
        <v>2877.7830000000004</v>
      </c>
      <c r="J611" s="490">
        <f t="shared" si="76"/>
        <v>0.7429220879801737</v>
      </c>
      <c r="K611" s="353"/>
      <c r="L611" s="353"/>
      <c r="M611" s="353"/>
    </row>
    <row r="612" spans="1:13" s="322" customFormat="1" ht="32.25" customHeight="1">
      <c r="A612" s="73" t="s">
        <v>316</v>
      </c>
      <c r="B612" s="70" t="s">
        <v>16</v>
      </c>
      <c r="C612" s="74" t="s">
        <v>74</v>
      </c>
      <c r="D612" s="70" t="s">
        <v>315</v>
      </c>
      <c r="E612" s="92"/>
      <c r="F612" s="359">
        <f aca="true" t="shared" si="85" ref="F612:I616">F613</f>
        <v>542</v>
      </c>
      <c r="G612" s="359">
        <f t="shared" si="85"/>
        <v>0</v>
      </c>
      <c r="H612" s="72">
        <f t="shared" si="85"/>
        <v>542</v>
      </c>
      <c r="I612" s="359">
        <f t="shared" si="85"/>
        <v>447</v>
      </c>
      <c r="J612" s="401">
        <f t="shared" si="76"/>
        <v>0.8247232472324724</v>
      </c>
      <c r="K612" s="353"/>
      <c r="L612" s="353"/>
      <c r="M612" s="353"/>
    </row>
    <row r="613" spans="1:13" s="327" customFormat="1" ht="38.25" customHeight="1">
      <c r="A613" s="73" t="s">
        <v>353</v>
      </c>
      <c r="B613" s="70" t="s">
        <v>16</v>
      </c>
      <c r="C613" s="74" t="s">
        <v>74</v>
      </c>
      <c r="D613" s="70" t="s">
        <v>352</v>
      </c>
      <c r="E613" s="70" t="s">
        <v>10</v>
      </c>
      <c r="F613" s="359">
        <f t="shared" si="85"/>
        <v>542</v>
      </c>
      <c r="G613" s="359">
        <f t="shared" si="85"/>
        <v>0</v>
      </c>
      <c r="H613" s="72">
        <f t="shared" si="85"/>
        <v>542</v>
      </c>
      <c r="I613" s="359">
        <f t="shared" si="85"/>
        <v>447</v>
      </c>
      <c r="J613" s="401">
        <f t="shared" si="76"/>
        <v>0.8247232472324724</v>
      </c>
      <c r="K613" s="364"/>
      <c r="L613" s="364"/>
      <c r="M613" s="364"/>
    </row>
    <row r="614" spans="1:13" s="327" customFormat="1" ht="45">
      <c r="A614" s="73" t="s">
        <v>21</v>
      </c>
      <c r="B614" s="70" t="s">
        <v>16</v>
      </c>
      <c r="C614" s="74" t="s">
        <v>74</v>
      </c>
      <c r="D614" s="70" t="s">
        <v>320</v>
      </c>
      <c r="E614" s="70" t="s">
        <v>10</v>
      </c>
      <c r="F614" s="359">
        <f t="shared" si="85"/>
        <v>542</v>
      </c>
      <c r="G614" s="359">
        <f t="shared" si="85"/>
        <v>0</v>
      </c>
      <c r="H614" s="72">
        <f t="shared" si="85"/>
        <v>542</v>
      </c>
      <c r="I614" s="359">
        <f t="shared" si="85"/>
        <v>447</v>
      </c>
      <c r="J614" s="401">
        <f t="shared" si="76"/>
        <v>0.8247232472324724</v>
      </c>
      <c r="K614" s="364"/>
      <c r="L614" s="364"/>
      <c r="M614" s="364"/>
    </row>
    <row r="615" spans="1:13" s="327" customFormat="1" ht="24.75" customHeight="1">
      <c r="A615" s="73" t="s">
        <v>386</v>
      </c>
      <c r="B615" s="70" t="s">
        <v>16</v>
      </c>
      <c r="C615" s="74" t="s">
        <v>74</v>
      </c>
      <c r="D615" s="70" t="s">
        <v>320</v>
      </c>
      <c r="E615" s="70" t="s">
        <v>113</v>
      </c>
      <c r="F615" s="359">
        <f t="shared" si="85"/>
        <v>542</v>
      </c>
      <c r="G615" s="359">
        <f t="shared" si="85"/>
        <v>0</v>
      </c>
      <c r="H615" s="72">
        <f t="shared" si="85"/>
        <v>542</v>
      </c>
      <c r="I615" s="359">
        <f t="shared" si="85"/>
        <v>447</v>
      </c>
      <c r="J615" s="401">
        <f t="shared" si="76"/>
        <v>0.8247232472324724</v>
      </c>
      <c r="K615" s="364"/>
      <c r="L615" s="364"/>
      <c r="M615" s="364"/>
    </row>
    <row r="616" spans="1:13" s="322" customFormat="1" ht="24.75" customHeight="1">
      <c r="A616" s="166" t="s">
        <v>525</v>
      </c>
      <c r="B616" s="70" t="s">
        <v>16</v>
      </c>
      <c r="C616" s="74" t="s">
        <v>74</v>
      </c>
      <c r="D616" s="70" t="s">
        <v>320</v>
      </c>
      <c r="E616" s="70" t="s">
        <v>115</v>
      </c>
      <c r="F616" s="359">
        <f t="shared" si="85"/>
        <v>542</v>
      </c>
      <c r="G616" s="359">
        <f t="shared" si="85"/>
        <v>0</v>
      </c>
      <c r="H616" s="72">
        <f t="shared" si="85"/>
        <v>542</v>
      </c>
      <c r="I616" s="359">
        <f t="shared" si="85"/>
        <v>447</v>
      </c>
      <c r="J616" s="401">
        <f t="shared" si="76"/>
        <v>0.8247232472324724</v>
      </c>
      <c r="K616" s="353"/>
      <c r="L616" s="353"/>
      <c r="M616" s="353"/>
    </row>
    <row r="617" spans="1:13" s="322" customFormat="1" ht="24.75" customHeight="1">
      <c r="A617" s="166" t="s">
        <v>526</v>
      </c>
      <c r="B617" s="70" t="s">
        <v>16</v>
      </c>
      <c r="C617" s="74" t="s">
        <v>74</v>
      </c>
      <c r="D617" s="70" t="s">
        <v>320</v>
      </c>
      <c r="E617" s="70" t="s">
        <v>117</v>
      </c>
      <c r="F617" s="359">
        <f>'Пр3 ведом'!G186</f>
        <v>542</v>
      </c>
      <c r="G617" s="359">
        <f>'Пр3 ведом'!H186</f>
        <v>0</v>
      </c>
      <c r="H617" s="72">
        <f>'Пр3 ведом'!I186</f>
        <v>542</v>
      </c>
      <c r="I617" s="359">
        <f>'Пр3 ведом'!J186</f>
        <v>447</v>
      </c>
      <c r="J617" s="401">
        <f t="shared" si="76"/>
        <v>0.8247232472324724</v>
      </c>
      <c r="K617" s="353"/>
      <c r="L617" s="353"/>
      <c r="M617" s="353"/>
    </row>
    <row r="618" spans="1:13" s="322" customFormat="1" ht="22.5" customHeight="1">
      <c r="A618" s="73" t="s">
        <v>269</v>
      </c>
      <c r="B618" s="70" t="s">
        <v>16</v>
      </c>
      <c r="C618" s="74" t="s">
        <v>74</v>
      </c>
      <c r="D618" s="70" t="s">
        <v>348</v>
      </c>
      <c r="E618" s="70"/>
      <c r="F618" s="359">
        <f>F619+F633</f>
        <v>3331.5999999999995</v>
      </c>
      <c r="G618" s="359">
        <f>G619+G633</f>
        <v>0</v>
      </c>
      <c r="H618" s="72">
        <f>H619+H633</f>
        <v>3331.5999999999995</v>
      </c>
      <c r="I618" s="359">
        <f>I619+I633</f>
        <v>2430.7830000000004</v>
      </c>
      <c r="J618" s="401">
        <f t="shared" si="76"/>
        <v>0.7296142994357068</v>
      </c>
      <c r="K618" s="353"/>
      <c r="L618" s="353"/>
      <c r="M618" s="353"/>
    </row>
    <row r="619" spans="1:13" s="322" customFormat="1" ht="27.75" customHeight="1">
      <c r="A619" s="73" t="s">
        <v>347</v>
      </c>
      <c r="B619" s="70" t="s">
        <v>16</v>
      </c>
      <c r="C619" s="74" t="s">
        <v>74</v>
      </c>
      <c r="D619" s="70" t="s">
        <v>349</v>
      </c>
      <c r="E619" s="70" t="s">
        <v>10</v>
      </c>
      <c r="F619" s="359">
        <f>F620+F625+F629</f>
        <v>3231.5999999999995</v>
      </c>
      <c r="G619" s="359">
        <f>G620+G625+G629</f>
        <v>0</v>
      </c>
      <c r="H619" s="72">
        <f>H620+H625+H629</f>
        <v>3231.5999999999995</v>
      </c>
      <c r="I619" s="359">
        <f>I620+I625+I629</f>
        <v>2340.2830000000004</v>
      </c>
      <c r="J619" s="401">
        <f t="shared" si="76"/>
        <v>0.7241870899863847</v>
      </c>
      <c r="K619" s="353"/>
      <c r="L619" s="353"/>
      <c r="M619" s="353"/>
    </row>
    <row r="620" spans="1:13" s="322" customFormat="1" ht="22.5" customHeight="1">
      <c r="A620" s="203" t="s">
        <v>304</v>
      </c>
      <c r="B620" s="70">
        <v>10</v>
      </c>
      <c r="C620" s="74" t="s">
        <v>74</v>
      </c>
      <c r="D620" s="70" t="s">
        <v>350</v>
      </c>
      <c r="E620" s="70" t="s">
        <v>10</v>
      </c>
      <c r="F620" s="359">
        <f aca="true" t="shared" si="86" ref="F620:I621">F621</f>
        <v>2922.2</v>
      </c>
      <c r="G620" s="359">
        <f t="shared" si="86"/>
        <v>0</v>
      </c>
      <c r="H620" s="72">
        <f t="shared" si="86"/>
        <v>2922.2</v>
      </c>
      <c r="I620" s="359">
        <f t="shared" si="86"/>
        <v>2159.3720000000003</v>
      </c>
      <c r="J620" s="401">
        <f t="shared" si="76"/>
        <v>0.7389542125795635</v>
      </c>
      <c r="K620" s="353"/>
      <c r="L620" s="353"/>
      <c r="M620" s="353"/>
    </row>
    <row r="621" spans="1:13" s="322" customFormat="1" ht="45">
      <c r="A621" s="73" t="s">
        <v>105</v>
      </c>
      <c r="B621" s="70">
        <v>10</v>
      </c>
      <c r="C621" s="74" t="s">
        <v>74</v>
      </c>
      <c r="D621" s="70" t="s">
        <v>350</v>
      </c>
      <c r="E621" s="70" t="s">
        <v>106</v>
      </c>
      <c r="F621" s="359">
        <f t="shared" si="86"/>
        <v>2922.2</v>
      </c>
      <c r="G621" s="359">
        <f t="shared" si="86"/>
        <v>0</v>
      </c>
      <c r="H621" s="72">
        <f t="shared" si="86"/>
        <v>2922.2</v>
      </c>
      <c r="I621" s="359">
        <f t="shared" si="86"/>
        <v>2159.3720000000003</v>
      </c>
      <c r="J621" s="401">
        <f t="shared" si="76"/>
        <v>0.7389542125795635</v>
      </c>
      <c r="K621" s="353"/>
      <c r="L621" s="353"/>
      <c r="M621" s="353"/>
    </row>
    <row r="622" spans="1:13" s="322" customFormat="1" ht="20.25" customHeight="1">
      <c r="A622" s="73" t="s">
        <v>107</v>
      </c>
      <c r="B622" s="70">
        <v>10</v>
      </c>
      <c r="C622" s="74" t="s">
        <v>74</v>
      </c>
      <c r="D622" s="70" t="s">
        <v>350</v>
      </c>
      <c r="E622" s="70" t="s">
        <v>108</v>
      </c>
      <c r="F622" s="359">
        <f>F623+F624</f>
        <v>2922.2</v>
      </c>
      <c r="G622" s="359">
        <f>G623+G624</f>
        <v>0</v>
      </c>
      <c r="H622" s="72">
        <f>H623+H624</f>
        <v>2922.2</v>
      </c>
      <c r="I622" s="359">
        <f>I623+I624</f>
        <v>2159.3720000000003</v>
      </c>
      <c r="J622" s="401">
        <f t="shared" si="76"/>
        <v>0.7389542125795635</v>
      </c>
      <c r="K622" s="353"/>
      <c r="L622" s="353"/>
      <c r="M622" s="353"/>
    </row>
    <row r="623" spans="1:13" s="322" customFormat="1" ht="12.75" customHeight="1">
      <c r="A623" s="198" t="s">
        <v>384</v>
      </c>
      <c r="B623" s="70">
        <v>10</v>
      </c>
      <c r="C623" s="74" t="s">
        <v>74</v>
      </c>
      <c r="D623" s="70" t="s">
        <v>350</v>
      </c>
      <c r="E623" s="70" t="s">
        <v>110</v>
      </c>
      <c r="F623" s="359">
        <f>'Пр3 ведом'!G192</f>
        <v>2244.4</v>
      </c>
      <c r="G623" s="359">
        <f>'Пр3 ведом'!H192</f>
        <v>0</v>
      </c>
      <c r="H623" s="72">
        <f>'Пр3 ведом'!I192</f>
        <v>2244.4</v>
      </c>
      <c r="I623" s="359">
        <f>'Пр3 ведом'!J192</f>
        <v>1621.498</v>
      </c>
      <c r="J623" s="401">
        <f t="shared" si="76"/>
        <v>0.7224639101764392</v>
      </c>
      <c r="K623" s="353"/>
      <c r="L623" s="353"/>
      <c r="M623" s="353"/>
    </row>
    <row r="624" spans="1:13" s="322" customFormat="1" ht="31.5" customHeight="1">
      <c r="A624" s="198" t="s">
        <v>385</v>
      </c>
      <c r="B624" s="70">
        <v>10</v>
      </c>
      <c r="C624" s="74" t="s">
        <v>74</v>
      </c>
      <c r="D624" s="70" t="s">
        <v>350</v>
      </c>
      <c r="E624" s="70">
        <v>129</v>
      </c>
      <c r="F624" s="359">
        <f>'Пр3 ведом'!G193</f>
        <v>677.8</v>
      </c>
      <c r="G624" s="359">
        <f>'Пр3 ведом'!H193</f>
        <v>0</v>
      </c>
      <c r="H624" s="72">
        <f>'Пр3 ведом'!I193</f>
        <v>677.8</v>
      </c>
      <c r="I624" s="359">
        <f>'Пр3 ведом'!J193</f>
        <v>537.874</v>
      </c>
      <c r="J624" s="401">
        <f t="shared" si="76"/>
        <v>0.7935585718501034</v>
      </c>
      <c r="K624" s="353"/>
      <c r="L624" s="353"/>
      <c r="M624" s="353"/>
    </row>
    <row r="625" spans="1:13" s="322" customFormat="1" ht="21.75" customHeight="1">
      <c r="A625" s="73" t="s">
        <v>386</v>
      </c>
      <c r="B625" s="70">
        <v>10</v>
      </c>
      <c r="C625" s="74" t="s">
        <v>74</v>
      </c>
      <c r="D625" s="70" t="s">
        <v>351</v>
      </c>
      <c r="E625" s="70" t="s">
        <v>113</v>
      </c>
      <c r="F625" s="359">
        <f>F626</f>
        <v>289.2</v>
      </c>
      <c r="G625" s="359">
        <f>G626</f>
        <v>0</v>
      </c>
      <c r="H625" s="72">
        <f>H626</f>
        <v>289.2</v>
      </c>
      <c r="I625" s="359">
        <f>I626</f>
        <v>179.85899999999998</v>
      </c>
      <c r="J625" s="401">
        <f t="shared" si="76"/>
        <v>0.6219190871369294</v>
      </c>
      <c r="K625" s="353"/>
      <c r="L625" s="353"/>
      <c r="M625" s="353"/>
    </row>
    <row r="626" spans="1:13" s="322" customFormat="1" ht="21.75" customHeight="1">
      <c r="A626" s="166" t="s">
        <v>525</v>
      </c>
      <c r="B626" s="70">
        <v>10</v>
      </c>
      <c r="C626" s="74" t="s">
        <v>74</v>
      </c>
      <c r="D626" s="70" t="s">
        <v>351</v>
      </c>
      <c r="E626" s="70" t="s">
        <v>115</v>
      </c>
      <c r="F626" s="359">
        <f>F628+F627</f>
        <v>289.2</v>
      </c>
      <c r="G626" s="359">
        <f>G628+G627</f>
        <v>0</v>
      </c>
      <c r="H626" s="72">
        <f>H628+H627</f>
        <v>289.2</v>
      </c>
      <c r="I626" s="359">
        <f>I628+I627</f>
        <v>179.85899999999998</v>
      </c>
      <c r="J626" s="401">
        <f aca="true" t="shared" si="87" ref="J626:J680">I626/H626*100%</f>
        <v>0.6219190871369294</v>
      </c>
      <c r="K626" s="353"/>
      <c r="L626" s="353"/>
      <c r="M626" s="353"/>
    </row>
    <row r="627" spans="1:13" s="322" customFormat="1" ht="21.75" customHeight="1">
      <c r="A627" s="166" t="s">
        <v>538</v>
      </c>
      <c r="B627" s="70">
        <v>10</v>
      </c>
      <c r="C627" s="74" t="s">
        <v>74</v>
      </c>
      <c r="D627" s="70" t="s">
        <v>351</v>
      </c>
      <c r="E627" s="70">
        <v>242</v>
      </c>
      <c r="F627" s="359">
        <f>'Пр3 ведом'!G196</f>
        <v>88</v>
      </c>
      <c r="G627" s="359">
        <f>'Пр3 ведом'!H196</f>
        <v>0</v>
      </c>
      <c r="H627" s="72">
        <f>'Пр3 ведом'!I196</f>
        <v>88</v>
      </c>
      <c r="I627" s="359">
        <f>'Пр3 ведом'!J196</f>
        <v>68.268</v>
      </c>
      <c r="J627" s="401">
        <f t="shared" si="87"/>
        <v>0.7757727272727273</v>
      </c>
      <c r="K627" s="353"/>
      <c r="L627" s="353"/>
      <c r="M627" s="353"/>
    </row>
    <row r="628" spans="1:13" s="322" customFormat="1" ht="21.75" customHeight="1">
      <c r="A628" s="166" t="s">
        <v>526</v>
      </c>
      <c r="B628" s="70">
        <v>10</v>
      </c>
      <c r="C628" s="74" t="s">
        <v>74</v>
      </c>
      <c r="D628" s="70" t="s">
        <v>351</v>
      </c>
      <c r="E628" s="70" t="s">
        <v>117</v>
      </c>
      <c r="F628" s="359">
        <f>'Пр3 ведом'!G197</f>
        <v>201.2</v>
      </c>
      <c r="G628" s="359">
        <f>'Пр3 ведом'!H197</f>
        <v>0</v>
      </c>
      <c r="H628" s="72">
        <f>'Пр3 ведом'!I197</f>
        <v>201.2</v>
      </c>
      <c r="I628" s="359">
        <f>'Пр3 ведом'!J197</f>
        <v>111.591</v>
      </c>
      <c r="J628" s="401">
        <f t="shared" si="87"/>
        <v>0.5546272365805169</v>
      </c>
      <c r="K628" s="353"/>
      <c r="L628" s="353"/>
      <c r="M628" s="353"/>
    </row>
    <row r="629" spans="1:13" s="322" customFormat="1" ht="13.5" customHeight="1">
      <c r="A629" s="73" t="s">
        <v>118</v>
      </c>
      <c r="B629" s="70">
        <v>10</v>
      </c>
      <c r="C629" s="74" t="s">
        <v>74</v>
      </c>
      <c r="D629" s="70" t="s">
        <v>351</v>
      </c>
      <c r="E629" s="70" t="s">
        <v>48</v>
      </c>
      <c r="F629" s="359">
        <f>F630</f>
        <v>20.2</v>
      </c>
      <c r="G629" s="359">
        <f>G630</f>
        <v>0</v>
      </c>
      <c r="H629" s="72">
        <f>H630</f>
        <v>20.2</v>
      </c>
      <c r="I629" s="359">
        <f>I630</f>
        <v>1.052</v>
      </c>
      <c r="J629" s="401">
        <f t="shared" si="87"/>
        <v>0.052079207920792084</v>
      </c>
      <c r="K629" s="353"/>
      <c r="L629" s="353"/>
      <c r="M629" s="353"/>
    </row>
    <row r="630" spans="1:13" s="322" customFormat="1" ht="13.5" customHeight="1">
      <c r="A630" s="166" t="s">
        <v>531</v>
      </c>
      <c r="B630" s="70">
        <v>10</v>
      </c>
      <c r="C630" s="74" t="s">
        <v>74</v>
      </c>
      <c r="D630" s="70" t="s">
        <v>351</v>
      </c>
      <c r="E630" s="70" t="s">
        <v>119</v>
      </c>
      <c r="F630" s="359">
        <f>F631+F632</f>
        <v>20.2</v>
      </c>
      <c r="G630" s="359">
        <f>G631+G632</f>
        <v>0</v>
      </c>
      <c r="H630" s="72">
        <f>H631+H632</f>
        <v>20.2</v>
      </c>
      <c r="I630" s="359">
        <f>I631+I632</f>
        <v>1.052</v>
      </c>
      <c r="J630" s="401">
        <f t="shared" si="87"/>
        <v>0.052079207920792084</v>
      </c>
      <c r="K630" s="353"/>
      <c r="L630" s="353"/>
      <c r="M630" s="353"/>
    </row>
    <row r="631" spans="1:13" s="322" customFormat="1" ht="13.5" customHeight="1">
      <c r="A631" s="73" t="s">
        <v>17</v>
      </c>
      <c r="B631" s="70">
        <v>10</v>
      </c>
      <c r="C631" s="74" t="s">
        <v>74</v>
      </c>
      <c r="D631" s="70" t="s">
        <v>351</v>
      </c>
      <c r="E631" s="70" t="s">
        <v>120</v>
      </c>
      <c r="F631" s="359">
        <f>'Пр3 ведом'!G200</f>
        <v>15.2</v>
      </c>
      <c r="G631" s="359">
        <f>'Пр3 ведом'!H200</f>
        <v>0</v>
      </c>
      <c r="H631" s="72">
        <f>'Пр3 ведом'!I200</f>
        <v>15.2</v>
      </c>
      <c r="I631" s="359">
        <f>'Пр3 ведом'!J200</f>
        <v>1.052</v>
      </c>
      <c r="J631" s="401">
        <f t="shared" si="87"/>
        <v>0.06921052631578949</v>
      </c>
      <c r="K631" s="353"/>
      <c r="L631" s="353"/>
      <c r="M631" s="353"/>
    </row>
    <row r="632" spans="1:13" s="322" customFormat="1" ht="13.5" customHeight="1">
      <c r="A632" s="166" t="s">
        <v>532</v>
      </c>
      <c r="B632" s="70">
        <v>10</v>
      </c>
      <c r="C632" s="74" t="s">
        <v>74</v>
      </c>
      <c r="D632" s="70" t="s">
        <v>351</v>
      </c>
      <c r="E632" s="70">
        <v>852</v>
      </c>
      <c r="F632" s="359">
        <f>'Пр3 ведом'!G201</f>
        <v>5</v>
      </c>
      <c r="G632" s="359">
        <f>'Пр3 ведом'!H201</f>
        <v>0</v>
      </c>
      <c r="H632" s="72">
        <f>'Пр3 ведом'!I201</f>
        <v>5</v>
      </c>
      <c r="I632" s="359">
        <f>'Пр3 ведом'!J201</f>
        <v>0</v>
      </c>
      <c r="J632" s="401">
        <f t="shared" si="87"/>
        <v>0</v>
      </c>
      <c r="K632" s="353"/>
      <c r="L632" s="353"/>
      <c r="M632" s="353"/>
    </row>
    <row r="633" spans="1:13" s="322" customFormat="1" ht="24.75" customHeight="1">
      <c r="A633" s="201" t="s">
        <v>412</v>
      </c>
      <c r="B633" s="70">
        <v>10</v>
      </c>
      <c r="C633" s="74" t="s">
        <v>74</v>
      </c>
      <c r="D633" s="70" t="s">
        <v>413</v>
      </c>
      <c r="E633" s="70"/>
      <c r="F633" s="359">
        <f aca="true" t="shared" si="88" ref="F633:I635">F634</f>
        <v>100</v>
      </c>
      <c r="G633" s="359">
        <f t="shared" si="88"/>
        <v>0</v>
      </c>
      <c r="H633" s="72">
        <f t="shared" si="88"/>
        <v>100</v>
      </c>
      <c r="I633" s="359">
        <f t="shared" si="88"/>
        <v>90.5</v>
      </c>
      <c r="J633" s="401">
        <f t="shared" si="87"/>
        <v>0.905</v>
      </c>
      <c r="K633" s="353"/>
      <c r="L633" s="353"/>
      <c r="M633" s="353"/>
    </row>
    <row r="634" spans="1:13" s="322" customFormat="1" ht="24.75" customHeight="1">
      <c r="A634" s="73" t="s">
        <v>386</v>
      </c>
      <c r="B634" s="70">
        <v>10</v>
      </c>
      <c r="C634" s="74" t="s">
        <v>74</v>
      </c>
      <c r="D634" s="70" t="s">
        <v>413</v>
      </c>
      <c r="E634" s="70" t="s">
        <v>113</v>
      </c>
      <c r="F634" s="359">
        <f t="shared" si="88"/>
        <v>100</v>
      </c>
      <c r="G634" s="359">
        <f t="shared" si="88"/>
        <v>0</v>
      </c>
      <c r="H634" s="72">
        <f t="shared" si="88"/>
        <v>100</v>
      </c>
      <c r="I634" s="359">
        <f t="shared" si="88"/>
        <v>90.5</v>
      </c>
      <c r="J634" s="401">
        <f t="shared" si="87"/>
        <v>0.905</v>
      </c>
      <c r="K634" s="353"/>
      <c r="L634" s="353"/>
      <c r="M634" s="353"/>
    </row>
    <row r="635" spans="1:13" s="322" customFormat="1" ht="24.75" customHeight="1">
      <c r="A635" s="166" t="s">
        <v>525</v>
      </c>
      <c r="B635" s="70">
        <v>10</v>
      </c>
      <c r="C635" s="74" t="s">
        <v>74</v>
      </c>
      <c r="D635" s="70" t="s">
        <v>413</v>
      </c>
      <c r="E635" s="70" t="s">
        <v>115</v>
      </c>
      <c r="F635" s="359">
        <f t="shared" si="88"/>
        <v>100</v>
      </c>
      <c r="G635" s="359">
        <f t="shared" si="88"/>
        <v>0</v>
      </c>
      <c r="H635" s="72">
        <f t="shared" si="88"/>
        <v>100</v>
      </c>
      <c r="I635" s="359">
        <f t="shared" si="88"/>
        <v>90.5</v>
      </c>
      <c r="J635" s="401">
        <f t="shared" si="87"/>
        <v>0.905</v>
      </c>
      <c r="K635" s="353"/>
      <c r="L635" s="353"/>
      <c r="M635" s="353"/>
    </row>
    <row r="636" spans="1:13" s="322" customFormat="1" ht="24.75" customHeight="1">
      <c r="A636" s="166" t="s">
        <v>526</v>
      </c>
      <c r="B636" s="70">
        <v>10</v>
      </c>
      <c r="C636" s="74" t="s">
        <v>74</v>
      </c>
      <c r="D636" s="70" t="s">
        <v>413</v>
      </c>
      <c r="E636" s="70" t="s">
        <v>117</v>
      </c>
      <c r="F636" s="359">
        <f>'Пр3 ведом'!G205</f>
        <v>100</v>
      </c>
      <c r="G636" s="359">
        <f>'Пр3 ведом'!H205</f>
        <v>0</v>
      </c>
      <c r="H636" s="72">
        <f>'Пр3 ведом'!I205</f>
        <v>100</v>
      </c>
      <c r="I636" s="359">
        <f>'Пр3 ведом'!J205</f>
        <v>90.5</v>
      </c>
      <c r="J636" s="401">
        <f t="shared" si="87"/>
        <v>0.905</v>
      </c>
      <c r="K636" s="353"/>
      <c r="L636" s="353"/>
      <c r="M636" s="353"/>
    </row>
    <row r="637" spans="1:13" s="322" customFormat="1" ht="12" customHeight="1">
      <c r="A637" s="194" t="s">
        <v>146</v>
      </c>
      <c r="B637" s="92">
        <v>11</v>
      </c>
      <c r="C637" s="74"/>
      <c r="D637" s="70"/>
      <c r="E637" s="70"/>
      <c r="F637" s="358">
        <f aca="true" t="shared" si="89" ref="F637:I638">F638</f>
        <v>300</v>
      </c>
      <c r="G637" s="358">
        <f t="shared" si="89"/>
        <v>0</v>
      </c>
      <c r="H637" s="195">
        <f t="shared" si="89"/>
        <v>300</v>
      </c>
      <c r="I637" s="358">
        <f t="shared" si="89"/>
        <v>236.9</v>
      </c>
      <c r="J637" s="490">
        <f t="shared" si="87"/>
        <v>0.7896666666666667</v>
      </c>
      <c r="K637" s="353"/>
      <c r="L637" s="353"/>
      <c r="M637" s="353"/>
    </row>
    <row r="638" spans="1:13" s="322" customFormat="1" ht="12.75">
      <c r="A638" s="194" t="s">
        <v>153</v>
      </c>
      <c r="B638" s="92" t="s">
        <v>86</v>
      </c>
      <c r="C638" s="93" t="s">
        <v>79</v>
      </c>
      <c r="D638" s="92" t="s">
        <v>9</v>
      </c>
      <c r="E638" s="92" t="s">
        <v>10</v>
      </c>
      <c r="F638" s="379">
        <f t="shared" si="89"/>
        <v>300</v>
      </c>
      <c r="G638" s="379">
        <f t="shared" si="89"/>
        <v>0</v>
      </c>
      <c r="H638" s="224">
        <f t="shared" si="89"/>
        <v>300</v>
      </c>
      <c r="I638" s="379">
        <f t="shared" si="89"/>
        <v>236.9</v>
      </c>
      <c r="J638" s="490">
        <f t="shared" si="87"/>
        <v>0.7896666666666667</v>
      </c>
      <c r="K638" s="353"/>
      <c r="L638" s="353"/>
      <c r="M638" s="353"/>
    </row>
    <row r="639" spans="1:13" s="322" customFormat="1" ht="34.5" customHeight="1">
      <c r="A639" s="194" t="s">
        <v>668</v>
      </c>
      <c r="B639" s="70" t="s">
        <v>86</v>
      </c>
      <c r="C639" s="74" t="s">
        <v>79</v>
      </c>
      <c r="D639" s="70" t="s">
        <v>446</v>
      </c>
      <c r="E639" s="70"/>
      <c r="F639" s="380">
        <f>F642</f>
        <v>300</v>
      </c>
      <c r="G639" s="380">
        <f>G642</f>
        <v>0</v>
      </c>
      <c r="H639" s="221">
        <f>H642</f>
        <v>300</v>
      </c>
      <c r="I639" s="380">
        <f>I642</f>
        <v>236.9</v>
      </c>
      <c r="J639" s="401">
        <f t="shared" si="87"/>
        <v>0.7896666666666667</v>
      </c>
      <c r="K639" s="353"/>
      <c r="L639" s="353"/>
      <c r="M639" s="353"/>
    </row>
    <row r="640" spans="1:13" s="322" customFormat="1" ht="16.5" customHeight="1" hidden="1">
      <c r="A640" s="73" t="s">
        <v>142</v>
      </c>
      <c r="B640" s="70" t="s">
        <v>86</v>
      </c>
      <c r="C640" s="74" t="s">
        <v>79</v>
      </c>
      <c r="D640" s="70" t="s">
        <v>448</v>
      </c>
      <c r="E640" s="70">
        <v>110</v>
      </c>
      <c r="F640" s="359">
        <f>F641</f>
        <v>0</v>
      </c>
      <c r="G640" s="359">
        <f>G641</f>
        <v>0</v>
      </c>
      <c r="H640" s="72">
        <f>H641</f>
        <v>0</v>
      </c>
      <c r="I640" s="359">
        <f>I641</f>
        <v>0</v>
      </c>
      <c r="J640" s="401" t="e">
        <f t="shared" si="87"/>
        <v>#DIV/0!</v>
      </c>
      <c r="K640" s="353"/>
      <c r="L640" s="353"/>
      <c r="M640" s="353"/>
    </row>
    <row r="641" spans="1:13" s="322" customFormat="1" ht="22.5" customHeight="1" hidden="1">
      <c r="A641" s="166" t="s">
        <v>578</v>
      </c>
      <c r="B641" s="70" t="s">
        <v>86</v>
      </c>
      <c r="C641" s="74" t="s">
        <v>79</v>
      </c>
      <c r="D641" s="70" t="s">
        <v>448</v>
      </c>
      <c r="E641" s="70">
        <v>112</v>
      </c>
      <c r="F641" s="359">
        <f>'Пр 11 ведом'!G612</f>
        <v>0</v>
      </c>
      <c r="G641" s="359">
        <f>'Пр 11 ведом'!H612</f>
        <v>0</v>
      </c>
      <c r="H641" s="72">
        <f>'Пр 11 ведом'!I612</f>
        <v>0</v>
      </c>
      <c r="I641" s="359">
        <f>'Пр 11 ведом'!J612</f>
        <v>0</v>
      </c>
      <c r="J641" s="401" t="e">
        <f t="shared" si="87"/>
        <v>#DIV/0!</v>
      </c>
      <c r="K641" s="353"/>
      <c r="L641" s="353"/>
      <c r="M641" s="353"/>
    </row>
    <row r="642" spans="1:13" s="322" customFormat="1" ht="39" customHeight="1">
      <c r="A642" s="73" t="s">
        <v>447</v>
      </c>
      <c r="B642" s="70" t="s">
        <v>86</v>
      </c>
      <c r="C642" s="74" t="s">
        <v>79</v>
      </c>
      <c r="D642" s="70" t="s">
        <v>448</v>
      </c>
      <c r="E642" s="70"/>
      <c r="F642" s="380">
        <f aca="true" t="shared" si="90" ref="F642:I644">F643</f>
        <v>300</v>
      </c>
      <c r="G642" s="380">
        <f t="shared" si="90"/>
        <v>0</v>
      </c>
      <c r="H642" s="221">
        <f t="shared" si="90"/>
        <v>300</v>
      </c>
      <c r="I642" s="380">
        <f t="shared" si="90"/>
        <v>236.9</v>
      </c>
      <c r="J642" s="401">
        <f t="shared" si="87"/>
        <v>0.7896666666666667</v>
      </c>
      <c r="K642" s="353"/>
      <c r="L642" s="353"/>
      <c r="M642" s="353"/>
    </row>
    <row r="643" spans="1:13" s="322" customFormat="1" ht="28.5" customHeight="1">
      <c r="A643" s="73" t="s">
        <v>386</v>
      </c>
      <c r="B643" s="70" t="s">
        <v>86</v>
      </c>
      <c r="C643" s="74" t="s">
        <v>79</v>
      </c>
      <c r="D643" s="70" t="s">
        <v>448</v>
      </c>
      <c r="E643" s="70">
        <v>200</v>
      </c>
      <c r="F643" s="380">
        <f t="shared" si="90"/>
        <v>300</v>
      </c>
      <c r="G643" s="380">
        <f t="shared" si="90"/>
        <v>0</v>
      </c>
      <c r="H643" s="221">
        <f t="shared" si="90"/>
        <v>300</v>
      </c>
      <c r="I643" s="380">
        <f t="shared" si="90"/>
        <v>236.9</v>
      </c>
      <c r="J643" s="401">
        <f t="shared" si="87"/>
        <v>0.7896666666666667</v>
      </c>
      <c r="K643" s="353"/>
      <c r="L643" s="353"/>
      <c r="M643" s="353"/>
    </row>
    <row r="644" spans="1:13" s="322" customFormat="1" ht="24.75" customHeight="1">
      <c r="A644" s="73" t="s">
        <v>525</v>
      </c>
      <c r="B644" s="70" t="s">
        <v>86</v>
      </c>
      <c r="C644" s="74" t="s">
        <v>79</v>
      </c>
      <c r="D644" s="70" t="s">
        <v>448</v>
      </c>
      <c r="E644" s="70">
        <v>240</v>
      </c>
      <c r="F644" s="380">
        <f t="shared" si="90"/>
        <v>300</v>
      </c>
      <c r="G644" s="380">
        <f t="shared" si="90"/>
        <v>0</v>
      </c>
      <c r="H644" s="221">
        <f t="shared" si="90"/>
        <v>300</v>
      </c>
      <c r="I644" s="380">
        <f t="shared" si="90"/>
        <v>236.9</v>
      </c>
      <c r="J644" s="401">
        <f t="shared" si="87"/>
        <v>0.7896666666666667</v>
      </c>
      <c r="K644" s="353"/>
      <c r="L644" s="353"/>
      <c r="M644" s="353"/>
    </row>
    <row r="645" spans="1:13" s="322" customFormat="1" ht="24.75" customHeight="1">
      <c r="A645" s="166" t="s">
        <v>526</v>
      </c>
      <c r="B645" s="70" t="s">
        <v>86</v>
      </c>
      <c r="C645" s="74" t="s">
        <v>79</v>
      </c>
      <c r="D645" s="70" t="s">
        <v>448</v>
      </c>
      <c r="E645" s="70">
        <v>244</v>
      </c>
      <c r="F645" s="380">
        <f>'Пр3 ведом'!G725</f>
        <v>300</v>
      </c>
      <c r="G645" s="380">
        <f>'Пр3 ведом'!H725</f>
        <v>0</v>
      </c>
      <c r="H645" s="221">
        <f>'Пр3 ведом'!I725</f>
        <v>300</v>
      </c>
      <c r="I645" s="380">
        <f>'Пр3 ведом'!J725</f>
        <v>236.9</v>
      </c>
      <c r="J645" s="401">
        <f t="shared" si="87"/>
        <v>0.7896666666666667</v>
      </c>
      <c r="K645" s="353"/>
      <c r="L645" s="353"/>
      <c r="M645" s="353"/>
    </row>
    <row r="646" spans="1:13" s="327" customFormat="1" ht="12.75">
      <c r="A646" s="194" t="s">
        <v>476</v>
      </c>
      <c r="B646" s="92">
        <v>12</v>
      </c>
      <c r="C646" s="93"/>
      <c r="D646" s="92"/>
      <c r="E646" s="92"/>
      <c r="F646" s="379">
        <f aca="true" t="shared" si="91" ref="F646:I651">F647</f>
        <v>152.4</v>
      </c>
      <c r="G646" s="379">
        <f t="shared" si="91"/>
        <v>0</v>
      </c>
      <c r="H646" s="224">
        <f t="shared" si="91"/>
        <v>102.4</v>
      </c>
      <c r="I646" s="379">
        <f t="shared" si="91"/>
        <v>48.9</v>
      </c>
      <c r="J646" s="490">
        <f t="shared" si="87"/>
        <v>0.47753906249999994</v>
      </c>
      <c r="K646" s="364"/>
      <c r="L646" s="364"/>
      <c r="M646" s="364"/>
    </row>
    <row r="647" spans="1:13" s="327" customFormat="1" ht="14.25" customHeight="1">
      <c r="A647" s="194" t="s">
        <v>477</v>
      </c>
      <c r="B647" s="92">
        <v>12</v>
      </c>
      <c r="C647" s="93" t="s">
        <v>76</v>
      </c>
      <c r="D647" s="92"/>
      <c r="E647" s="92"/>
      <c r="F647" s="379">
        <f>F648</f>
        <v>152.4</v>
      </c>
      <c r="G647" s="379">
        <f>G648</f>
        <v>0</v>
      </c>
      <c r="H647" s="224">
        <f>H648</f>
        <v>102.4</v>
      </c>
      <c r="I647" s="379">
        <f>I648</f>
        <v>48.9</v>
      </c>
      <c r="J647" s="490">
        <f t="shared" si="87"/>
        <v>0.47753906249999994</v>
      </c>
      <c r="K647" s="364"/>
      <c r="L647" s="364"/>
      <c r="M647" s="364"/>
    </row>
    <row r="648" spans="1:13" s="322" customFormat="1" ht="33" customHeight="1">
      <c r="A648" s="194" t="s">
        <v>669</v>
      </c>
      <c r="B648" s="92">
        <v>12</v>
      </c>
      <c r="C648" s="93" t="s">
        <v>76</v>
      </c>
      <c r="D648" s="92" t="s">
        <v>480</v>
      </c>
      <c r="E648" s="92"/>
      <c r="F648" s="380">
        <f t="shared" si="91"/>
        <v>152.4</v>
      </c>
      <c r="G648" s="380">
        <f t="shared" si="91"/>
        <v>0</v>
      </c>
      <c r="H648" s="221">
        <f t="shared" si="91"/>
        <v>102.4</v>
      </c>
      <c r="I648" s="380">
        <f t="shared" si="91"/>
        <v>48.9</v>
      </c>
      <c r="J648" s="401">
        <f t="shared" si="87"/>
        <v>0.47753906249999994</v>
      </c>
      <c r="K648" s="353"/>
      <c r="L648" s="353"/>
      <c r="M648" s="353"/>
    </row>
    <row r="649" spans="1:13" s="322" customFormat="1" ht="19.5" customHeight="1">
      <c r="A649" s="73" t="s">
        <v>479</v>
      </c>
      <c r="B649" s="70">
        <v>12</v>
      </c>
      <c r="C649" s="74" t="s">
        <v>76</v>
      </c>
      <c r="D649" s="70" t="s">
        <v>481</v>
      </c>
      <c r="E649" s="70"/>
      <c r="F649" s="380">
        <f t="shared" si="91"/>
        <v>152.4</v>
      </c>
      <c r="G649" s="380">
        <f t="shared" si="91"/>
        <v>0</v>
      </c>
      <c r="H649" s="221">
        <f t="shared" si="91"/>
        <v>102.4</v>
      </c>
      <c r="I649" s="380">
        <f t="shared" si="91"/>
        <v>48.9</v>
      </c>
      <c r="J649" s="401">
        <f t="shared" si="87"/>
        <v>0.47753906249999994</v>
      </c>
      <c r="K649" s="353"/>
      <c r="L649" s="353"/>
      <c r="M649" s="353"/>
    </row>
    <row r="650" spans="1:13" s="322" customFormat="1" ht="23.25" customHeight="1">
      <c r="A650" s="73" t="s">
        <v>386</v>
      </c>
      <c r="B650" s="70">
        <v>12</v>
      </c>
      <c r="C650" s="74" t="s">
        <v>76</v>
      </c>
      <c r="D650" s="70" t="s">
        <v>481</v>
      </c>
      <c r="E650" s="70">
        <v>200</v>
      </c>
      <c r="F650" s="380">
        <f t="shared" si="91"/>
        <v>152.4</v>
      </c>
      <c r="G650" s="380">
        <f t="shared" si="91"/>
        <v>0</v>
      </c>
      <c r="H650" s="221">
        <f t="shared" si="91"/>
        <v>102.4</v>
      </c>
      <c r="I650" s="380">
        <f t="shared" si="91"/>
        <v>48.9</v>
      </c>
      <c r="J650" s="401">
        <f t="shared" si="87"/>
        <v>0.47753906249999994</v>
      </c>
      <c r="K650" s="353"/>
      <c r="L650" s="353"/>
      <c r="M650" s="353"/>
    </row>
    <row r="651" spans="1:13" s="322" customFormat="1" ht="23.25" customHeight="1">
      <c r="A651" s="73" t="s">
        <v>525</v>
      </c>
      <c r="B651" s="70">
        <v>12</v>
      </c>
      <c r="C651" s="74" t="s">
        <v>76</v>
      </c>
      <c r="D651" s="70" t="s">
        <v>481</v>
      </c>
      <c r="E651" s="70">
        <v>240</v>
      </c>
      <c r="F651" s="380">
        <f t="shared" si="91"/>
        <v>152.4</v>
      </c>
      <c r="G651" s="380">
        <f t="shared" si="91"/>
        <v>0</v>
      </c>
      <c r="H651" s="221">
        <f t="shared" si="91"/>
        <v>102.4</v>
      </c>
      <c r="I651" s="380">
        <f t="shared" si="91"/>
        <v>48.9</v>
      </c>
      <c r="J651" s="401">
        <f t="shared" si="87"/>
        <v>0.47753906249999994</v>
      </c>
      <c r="K651" s="353"/>
      <c r="L651" s="353"/>
      <c r="M651" s="353"/>
    </row>
    <row r="652" spans="1:13" s="322" customFormat="1" ht="23.25" customHeight="1">
      <c r="A652" s="166" t="s">
        <v>526</v>
      </c>
      <c r="B652" s="70">
        <v>12</v>
      </c>
      <c r="C652" s="74" t="s">
        <v>76</v>
      </c>
      <c r="D652" s="70" t="s">
        <v>481</v>
      </c>
      <c r="E652" s="70">
        <v>244</v>
      </c>
      <c r="F652" s="380">
        <f>'Пр3 ведом'!G732</f>
        <v>152.4</v>
      </c>
      <c r="G652" s="380">
        <f>'Пр3 ведом'!H732</f>
        <v>0</v>
      </c>
      <c r="H652" s="221">
        <f>'Пр3 ведом'!I732</f>
        <v>102.4</v>
      </c>
      <c r="I652" s="380">
        <f>'Пр3 ведом'!J732</f>
        <v>48.9</v>
      </c>
      <c r="J652" s="401">
        <f t="shared" si="87"/>
        <v>0.47753906249999994</v>
      </c>
      <c r="K652" s="353"/>
      <c r="L652" s="353"/>
      <c r="M652" s="353"/>
    </row>
    <row r="653" spans="1:13" s="75" customFormat="1" ht="27.75" customHeight="1">
      <c r="A653" s="225" t="s">
        <v>620</v>
      </c>
      <c r="B653" s="92">
        <v>13</v>
      </c>
      <c r="C653" s="93"/>
      <c r="D653" s="92"/>
      <c r="E653" s="92"/>
      <c r="F653" s="379">
        <f>F654</f>
        <v>20</v>
      </c>
      <c r="G653" s="379">
        <f>G654</f>
        <v>0</v>
      </c>
      <c r="H653" s="224">
        <f>H654</f>
        <v>20</v>
      </c>
      <c r="I653" s="379">
        <f>I654</f>
        <v>0</v>
      </c>
      <c r="J653" s="401">
        <f t="shared" si="87"/>
        <v>0</v>
      </c>
      <c r="K653" s="352"/>
      <c r="L653" s="352"/>
      <c r="M653" s="352"/>
    </row>
    <row r="654" spans="1:13" s="75" customFormat="1" ht="29.25" customHeight="1">
      <c r="A654" s="225" t="s">
        <v>621</v>
      </c>
      <c r="B654" s="92">
        <v>13</v>
      </c>
      <c r="C654" s="93" t="s">
        <v>12</v>
      </c>
      <c r="D654" s="92"/>
      <c r="E654" s="92"/>
      <c r="F654" s="380">
        <f>F656</f>
        <v>20</v>
      </c>
      <c r="G654" s="380">
        <f>G656</f>
        <v>0</v>
      </c>
      <c r="H654" s="221">
        <f>H656</f>
        <v>20</v>
      </c>
      <c r="I654" s="380">
        <f>I656</f>
        <v>0</v>
      </c>
      <c r="J654" s="401">
        <f t="shared" si="87"/>
        <v>0</v>
      </c>
      <c r="K654" s="352"/>
      <c r="L654" s="352"/>
      <c r="M654" s="352"/>
    </row>
    <row r="655" spans="1:13" s="75" customFormat="1" ht="31.5">
      <c r="A655" s="194" t="s">
        <v>655</v>
      </c>
      <c r="B655" s="92">
        <v>13</v>
      </c>
      <c r="C655" s="93" t="s">
        <v>12</v>
      </c>
      <c r="D655" s="92" t="s">
        <v>273</v>
      </c>
      <c r="E655" s="92"/>
      <c r="F655" s="380"/>
      <c r="G655" s="380"/>
      <c r="H655" s="221"/>
      <c r="I655" s="380"/>
      <c r="J655" s="401"/>
      <c r="K655" s="352"/>
      <c r="L655" s="352"/>
      <c r="M655" s="352"/>
    </row>
    <row r="656" spans="1:13" s="75" customFormat="1" ht="11.25">
      <c r="A656" s="73" t="s">
        <v>605</v>
      </c>
      <c r="B656" s="70">
        <v>13</v>
      </c>
      <c r="C656" s="74" t="s">
        <v>12</v>
      </c>
      <c r="D656" s="70" t="s">
        <v>512</v>
      </c>
      <c r="E656" s="92"/>
      <c r="F656" s="380">
        <f aca="true" t="shared" si="92" ref="F656:I658">F657</f>
        <v>20</v>
      </c>
      <c r="G656" s="380">
        <f t="shared" si="92"/>
        <v>0</v>
      </c>
      <c r="H656" s="221">
        <f t="shared" si="92"/>
        <v>20</v>
      </c>
      <c r="I656" s="380">
        <f t="shared" si="92"/>
        <v>0</v>
      </c>
      <c r="J656" s="401">
        <f t="shared" si="87"/>
        <v>0</v>
      </c>
      <c r="K656" s="352"/>
      <c r="L656" s="352"/>
      <c r="M656" s="352"/>
    </row>
    <row r="657" spans="1:13" s="75" customFormat="1" ht="47.25" customHeight="1">
      <c r="A657" s="201" t="s">
        <v>511</v>
      </c>
      <c r="B657" s="70">
        <v>13</v>
      </c>
      <c r="C657" s="74" t="s">
        <v>12</v>
      </c>
      <c r="D657" s="70" t="s">
        <v>510</v>
      </c>
      <c r="E657" s="70"/>
      <c r="F657" s="380">
        <f t="shared" si="92"/>
        <v>20</v>
      </c>
      <c r="G657" s="380">
        <f t="shared" si="92"/>
        <v>0</v>
      </c>
      <c r="H657" s="221">
        <f t="shared" si="92"/>
        <v>20</v>
      </c>
      <c r="I657" s="380">
        <f t="shared" si="92"/>
        <v>0</v>
      </c>
      <c r="J657" s="401">
        <f t="shared" si="87"/>
        <v>0</v>
      </c>
      <c r="K657" s="352"/>
      <c r="L657" s="352"/>
      <c r="M657" s="352"/>
    </row>
    <row r="658" spans="1:13" s="75" customFormat="1" ht="11.25">
      <c r="A658" s="201" t="s">
        <v>490</v>
      </c>
      <c r="B658" s="70">
        <v>13</v>
      </c>
      <c r="C658" s="74" t="s">
        <v>12</v>
      </c>
      <c r="D658" s="70" t="s">
        <v>510</v>
      </c>
      <c r="E658" s="70">
        <v>700</v>
      </c>
      <c r="F658" s="380">
        <f t="shared" si="92"/>
        <v>20</v>
      </c>
      <c r="G658" s="380">
        <f t="shared" si="92"/>
        <v>0</v>
      </c>
      <c r="H658" s="221">
        <f t="shared" si="92"/>
        <v>20</v>
      </c>
      <c r="I658" s="380">
        <f t="shared" si="92"/>
        <v>0</v>
      </c>
      <c r="J658" s="401">
        <f t="shared" si="87"/>
        <v>0</v>
      </c>
      <c r="K658" s="352"/>
      <c r="L658" s="352"/>
      <c r="M658" s="352"/>
    </row>
    <row r="659" spans="1:13" s="75" customFormat="1" ht="11.25">
      <c r="A659" s="201" t="s">
        <v>491</v>
      </c>
      <c r="B659" s="70">
        <v>13</v>
      </c>
      <c r="C659" s="74" t="s">
        <v>12</v>
      </c>
      <c r="D659" s="70" t="s">
        <v>510</v>
      </c>
      <c r="E659" s="70">
        <v>730</v>
      </c>
      <c r="F659" s="380">
        <f>'Пр3 ведом'!G436</f>
        <v>20</v>
      </c>
      <c r="G659" s="380">
        <f>'Пр3 ведом'!H436</f>
        <v>0</v>
      </c>
      <c r="H659" s="221">
        <f>'Пр3 ведом'!I436</f>
        <v>20</v>
      </c>
      <c r="I659" s="380">
        <f>'Пр3 ведом'!J436</f>
        <v>0</v>
      </c>
      <c r="J659" s="401">
        <f t="shared" si="87"/>
        <v>0</v>
      </c>
      <c r="K659" s="352"/>
      <c r="L659" s="352"/>
      <c r="M659" s="352"/>
    </row>
    <row r="660" spans="1:14" s="322" customFormat="1" ht="31.5" customHeight="1">
      <c r="A660" s="207" t="s">
        <v>633</v>
      </c>
      <c r="B660" s="92" t="s">
        <v>95</v>
      </c>
      <c r="C660" s="93" t="s">
        <v>8</v>
      </c>
      <c r="D660" s="92" t="s">
        <v>9</v>
      </c>
      <c r="E660" s="92" t="s">
        <v>10</v>
      </c>
      <c r="F660" s="358">
        <f>F661+F671+F667</f>
        <v>14946.1</v>
      </c>
      <c r="G660" s="358">
        <f>G661+G671+G667</f>
        <v>0</v>
      </c>
      <c r="H660" s="195">
        <f>H661+H671+H667</f>
        <v>15374.1</v>
      </c>
      <c r="I660" s="358">
        <f>I661+I671+I667</f>
        <v>11082.524000000001</v>
      </c>
      <c r="J660" s="490">
        <f t="shared" si="87"/>
        <v>0.7208567655992871</v>
      </c>
      <c r="K660" s="353">
        <v>15374.1</v>
      </c>
      <c r="L660" s="501">
        <f>H660-K660</f>
        <v>0</v>
      </c>
      <c r="M660" s="353">
        <v>11082.524</v>
      </c>
      <c r="N660" s="499">
        <f>I660-M660</f>
        <v>0</v>
      </c>
    </row>
    <row r="661" spans="1:13" s="327" customFormat="1" ht="31.5">
      <c r="A661" s="194" t="s">
        <v>61</v>
      </c>
      <c r="B661" s="92" t="s">
        <v>95</v>
      </c>
      <c r="C661" s="93" t="s">
        <v>12</v>
      </c>
      <c r="D661" s="92" t="s">
        <v>9</v>
      </c>
      <c r="E661" s="92" t="s">
        <v>10</v>
      </c>
      <c r="F661" s="358">
        <f>F662</f>
        <v>14188.5</v>
      </c>
      <c r="G661" s="358">
        <f aca="true" t="shared" si="93" ref="F661:I665">G662</f>
        <v>0</v>
      </c>
      <c r="H661" s="195">
        <f t="shared" si="93"/>
        <v>14188.5</v>
      </c>
      <c r="I661" s="358">
        <f t="shared" si="93"/>
        <v>10426.799</v>
      </c>
      <c r="J661" s="490">
        <f t="shared" si="87"/>
        <v>0.7348767663953202</v>
      </c>
      <c r="K661" s="364"/>
      <c r="L661" s="364"/>
      <c r="M661" s="364"/>
    </row>
    <row r="662" spans="1:13" s="322" customFormat="1" ht="15.75" customHeight="1">
      <c r="A662" s="73" t="s">
        <v>62</v>
      </c>
      <c r="B662" s="70" t="s">
        <v>95</v>
      </c>
      <c r="C662" s="74" t="s">
        <v>12</v>
      </c>
      <c r="D662" s="70" t="s">
        <v>283</v>
      </c>
      <c r="E662" s="70" t="s">
        <v>10</v>
      </c>
      <c r="F662" s="359">
        <f>F663</f>
        <v>14188.5</v>
      </c>
      <c r="G662" s="359">
        <f t="shared" si="93"/>
        <v>0</v>
      </c>
      <c r="H662" s="72">
        <f t="shared" si="93"/>
        <v>14188.5</v>
      </c>
      <c r="I662" s="359">
        <f t="shared" si="93"/>
        <v>10426.799</v>
      </c>
      <c r="J662" s="401">
        <f t="shared" si="87"/>
        <v>0.7348767663953202</v>
      </c>
      <c r="K662" s="353"/>
      <c r="L662" s="353"/>
      <c r="M662" s="353"/>
    </row>
    <row r="663" spans="1:13" s="322" customFormat="1" ht="20.25" customHeight="1">
      <c r="A663" s="201" t="s">
        <v>176</v>
      </c>
      <c r="B663" s="70" t="s">
        <v>95</v>
      </c>
      <c r="C663" s="74" t="s">
        <v>12</v>
      </c>
      <c r="D663" s="70" t="s">
        <v>284</v>
      </c>
      <c r="E663" s="70" t="s">
        <v>10</v>
      </c>
      <c r="F663" s="359">
        <f t="shared" si="93"/>
        <v>14188.5</v>
      </c>
      <c r="G663" s="359">
        <f t="shared" si="93"/>
        <v>0</v>
      </c>
      <c r="H663" s="72">
        <f t="shared" si="93"/>
        <v>14188.5</v>
      </c>
      <c r="I663" s="359">
        <f t="shared" si="93"/>
        <v>10426.799</v>
      </c>
      <c r="J663" s="401">
        <f t="shared" si="87"/>
        <v>0.7348767663953202</v>
      </c>
      <c r="K663" s="353"/>
      <c r="L663" s="353"/>
      <c r="M663" s="353"/>
    </row>
    <row r="664" spans="1:13" s="322" customFormat="1" ht="14.25" customHeight="1">
      <c r="A664" s="201" t="s">
        <v>96</v>
      </c>
      <c r="B664" s="70" t="s">
        <v>95</v>
      </c>
      <c r="C664" s="74" t="s">
        <v>12</v>
      </c>
      <c r="D664" s="70" t="s">
        <v>284</v>
      </c>
      <c r="E664" s="70" t="s">
        <v>43</v>
      </c>
      <c r="F664" s="359">
        <f t="shared" si="93"/>
        <v>14188.5</v>
      </c>
      <c r="G664" s="359">
        <f t="shared" si="93"/>
        <v>0</v>
      </c>
      <c r="H664" s="72">
        <f t="shared" si="93"/>
        <v>14188.5</v>
      </c>
      <c r="I664" s="359">
        <f t="shared" si="93"/>
        <v>10426.799</v>
      </c>
      <c r="J664" s="401">
        <f t="shared" si="87"/>
        <v>0.7348767663953202</v>
      </c>
      <c r="K664" s="353"/>
      <c r="L664" s="353"/>
      <c r="M664" s="353"/>
    </row>
    <row r="665" spans="1:13" s="322" customFormat="1" ht="12" customHeight="1">
      <c r="A665" s="73" t="s">
        <v>158</v>
      </c>
      <c r="B665" s="70" t="s">
        <v>95</v>
      </c>
      <c r="C665" s="74" t="s">
        <v>12</v>
      </c>
      <c r="D665" s="70" t="s">
        <v>284</v>
      </c>
      <c r="E665" s="70" t="s">
        <v>31</v>
      </c>
      <c r="F665" s="359">
        <f>F666</f>
        <v>14188.5</v>
      </c>
      <c r="G665" s="359">
        <f t="shared" si="93"/>
        <v>0</v>
      </c>
      <c r="H665" s="72">
        <f t="shared" si="93"/>
        <v>14188.5</v>
      </c>
      <c r="I665" s="359">
        <f t="shared" si="93"/>
        <v>10426.799</v>
      </c>
      <c r="J665" s="401">
        <f t="shared" si="87"/>
        <v>0.7348767663953202</v>
      </c>
      <c r="K665" s="353"/>
      <c r="L665" s="353"/>
      <c r="M665" s="353"/>
    </row>
    <row r="666" spans="1:13" s="322" customFormat="1" ht="12" customHeight="1">
      <c r="A666" s="166" t="s">
        <v>528</v>
      </c>
      <c r="B666" s="70" t="s">
        <v>95</v>
      </c>
      <c r="C666" s="74" t="s">
        <v>12</v>
      </c>
      <c r="D666" s="70" t="s">
        <v>284</v>
      </c>
      <c r="E666" s="70" t="s">
        <v>32</v>
      </c>
      <c r="F666" s="359">
        <f>'Пр3 ведом'!G443</f>
        <v>14188.5</v>
      </c>
      <c r="G666" s="359">
        <f>'Пр3 ведом'!H443</f>
        <v>0</v>
      </c>
      <c r="H666" s="72">
        <f>'Пр3 ведом'!I443</f>
        <v>14188.5</v>
      </c>
      <c r="I666" s="359">
        <f>'Пр3 ведом'!J443</f>
        <v>10426.799</v>
      </c>
      <c r="J666" s="401">
        <f t="shared" si="87"/>
        <v>0.7348767663953202</v>
      </c>
      <c r="K666" s="353"/>
      <c r="L666" s="353"/>
      <c r="M666" s="353"/>
    </row>
    <row r="667" spans="1:13" s="322" customFormat="1" ht="12.75">
      <c r="A667" s="194" t="s">
        <v>162</v>
      </c>
      <c r="B667" s="92" t="s">
        <v>95</v>
      </c>
      <c r="C667" s="93" t="s">
        <v>76</v>
      </c>
      <c r="D667" s="92"/>
      <c r="E667" s="92"/>
      <c r="F667" s="358">
        <f>F668</f>
        <v>615</v>
      </c>
      <c r="G667" s="358">
        <f aca="true" t="shared" si="94" ref="F667:I669">G668</f>
        <v>0</v>
      </c>
      <c r="H667" s="195">
        <f t="shared" si="94"/>
        <v>615</v>
      </c>
      <c r="I667" s="358">
        <f t="shared" si="94"/>
        <v>343.147</v>
      </c>
      <c r="J667" s="401">
        <f t="shared" si="87"/>
        <v>0.5579626016260163</v>
      </c>
      <c r="K667" s="353"/>
      <c r="L667" s="353"/>
      <c r="M667" s="353"/>
    </row>
    <row r="668" spans="1:13" s="322" customFormat="1" ht="13.5" customHeight="1">
      <c r="A668" s="201" t="s">
        <v>96</v>
      </c>
      <c r="B668" s="70" t="s">
        <v>95</v>
      </c>
      <c r="C668" s="74" t="s">
        <v>76</v>
      </c>
      <c r="D668" s="70" t="s">
        <v>283</v>
      </c>
      <c r="E668" s="70" t="s">
        <v>43</v>
      </c>
      <c r="F668" s="359">
        <f t="shared" si="94"/>
        <v>615</v>
      </c>
      <c r="G668" s="359">
        <f t="shared" si="94"/>
        <v>0</v>
      </c>
      <c r="H668" s="72">
        <f t="shared" si="94"/>
        <v>615</v>
      </c>
      <c r="I668" s="359">
        <f t="shared" si="94"/>
        <v>343.147</v>
      </c>
      <c r="J668" s="401">
        <f t="shared" si="87"/>
        <v>0.5579626016260163</v>
      </c>
      <c r="K668" s="353"/>
      <c r="L668" s="353"/>
      <c r="M668" s="353"/>
    </row>
    <row r="669" spans="1:13" s="322" customFormat="1" ht="13.5" customHeight="1">
      <c r="A669" s="73" t="s">
        <v>158</v>
      </c>
      <c r="B669" s="70" t="s">
        <v>95</v>
      </c>
      <c r="C669" s="74" t="s">
        <v>76</v>
      </c>
      <c r="D669" s="70" t="s">
        <v>285</v>
      </c>
      <c r="E669" s="70" t="s">
        <v>31</v>
      </c>
      <c r="F669" s="359">
        <f t="shared" si="94"/>
        <v>615</v>
      </c>
      <c r="G669" s="359">
        <f t="shared" si="94"/>
        <v>0</v>
      </c>
      <c r="H669" s="72">
        <f t="shared" si="94"/>
        <v>615</v>
      </c>
      <c r="I669" s="359">
        <f t="shared" si="94"/>
        <v>343.147</v>
      </c>
      <c r="J669" s="401">
        <f t="shared" si="87"/>
        <v>0.5579626016260163</v>
      </c>
      <c r="K669" s="353"/>
      <c r="L669" s="353"/>
      <c r="M669" s="353"/>
    </row>
    <row r="670" spans="1:13" s="322" customFormat="1" ht="12.75" customHeight="1">
      <c r="A670" s="166" t="s">
        <v>528</v>
      </c>
      <c r="B670" s="70" t="s">
        <v>95</v>
      </c>
      <c r="C670" s="74" t="s">
        <v>76</v>
      </c>
      <c r="D670" s="70" t="s">
        <v>285</v>
      </c>
      <c r="E670" s="70" t="s">
        <v>32</v>
      </c>
      <c r="F670" s="359">
        <f>'Пр3 ведом'!G447</f>
        <v>615</v>
      </c>
      <c r="G670" s="359">
        <f>'Пр3 ведом'!H447</f>
        <v>0</v>
      </c>
      <c r="H670" s="72">
        <f>'Пр3 ведом'!I447</f>
        <v>615</v>
      </c>
      <c r="I670" s="72">
        <f>'Пр3 ведом'!J447</f>
        <v>343.147</v>
      </c>
      <c r="J670" s="401">
        <f t="shared" si="87"/>
        <v>0.5579626016260163</v>
      </c>
      <c r="K670" s="353"/>
      <c r="L670" s="353"/>
      <c r="M670" s="353"/>
    </row>
    <row r="671" spans="1:13" s="322" customFormat="1" ht="13.5" customHeight="1">
      <c r="A671" s="194" t="s">
        <v>63</v>
      </c>
      <c r="B671" s="92">
        <v>14</v>
      </c>
      <c r="C671" s="93" t="s">
        <v>14</v>
      </c>
      <c r="D671" s="92"/>
      <c r="E671" s="92"/>
      <c r="F671" s="358">
        <f>+F675</f>
        <v>142.6</v>
      </c>
      <c r="G671" s="358">
        <f>+G675</f>
        <v>0</v>
      </c>
      <c r="H671" s="195">
        <f>+H675+H672</f>
        <v>570.6</v>
      </c>
      <c r="I671" s="195">
        <f>+I675+I672</f>
        <v>312.578</v>
      </c>
      <c r="J671" s="401">
        <f t="shared" si="87"/>
        <v>0.5478058184367331</v>
      </c>
      <c r="K671" s="353"/>
      <c r="L671" s="353"/>
      <c r="M671" s="353"/>
    </row>
    <row r="672" spans="1:13" s="322" customFormat="1" ht="135">
      <c r="A672" s="331" t="s">
        <v>616</v>
      </c>
      <c r="B672" s="319" t="s">
        <v>95</v>
      </c>
      <c r="C672" s="319" t="s">
        <v>14</v>
      </c>
      <c r="D672" s="319" t="s">
        <v>493</v>
      </c>
      <c r="E672" s="70"/>
      <c r="F672" s="359"/>
      <c r="G672" s="359"/>
      <c r="H672" s="72">
        <f>H673</f>
        <v>428</v>
      </c>
      <c r="I672" s="72">
        <f>I673</f>
        <v>170</v>
      </c>
      <c r="J672" s="401">
        <f t="shared" si="87"/>
        <v>0.397196261682243</v>
      </c>
      <c r="K672" s="353"/>
      <c r="L672" s="353"/>
      <c r="M672" s="353"/>
    </row>
    <row r="673" spans="1:13" s="322" customFormat="1" ht="13.5" customHeight="1">
      <c r="A673" s="201" t="s">
        <v>96</v>
      </c>
      <c r="B673" s="319" t="s">
        <v>95</v>
      </c>
      <c r="C673" s="319" t="s">
        <v>14</v>
      </c>
      <c r="D673" s="70" t="s">
        <v>493</v>
      </c>
      <c r="E673" s="70">
        <v>500</v>
      </c>
      <c r="F673" s="359"/>
      <c r="G673" s="359"/>
      <c r="H673" s="72">
        <f>H674</f>
        <v>428</v>
      </c>
      <c r="I673" s="72">
        <f>I674</f>
        <v>170</v>
      </c>
      <c r="J673" s="401">
        <f t="shared" si="87"/>
        <v>0.397196261682243</v>
      </c>
      <c r="K673" s="353"/>
      <c r="L673" s="353"/>
      <c r="M673" s="353"/>
    </row>
    <row r="674" spans="1:13" s="322" customFormat="1" ht="13.5" customHeight="1">
      <c r="A674" s="73" t="s">
        <v>81</v>
      </c>
      <c r="B674" s="319" t="s">
        <v>95</v>
      </c>
      <c r="C674" s="319" t="s">
        <v>14</v>
      </c>
      <c r="D674" s="70" t="s">
        <v>493</v>
      </c>
      <c r="E674" s="70">
        <v>540</v>
      </c>
      <c r="F674" s="359"/>
      <c r="G674" s="359"/>
      <c r="H674" s="72">
        <f>'Пр3 ведом'!I451</f>
        <v>428</v>
      </c>
      <c r="I674" s="72">
        <f>'Пр3 ведом'!J451</f>
        <v>170</v>
      </c>
      <c r="J674" s="401">
        <f t="shared" si="87"/>
        <v>0.397196261682243</v>
      </c>
      <c r="K674" s="353"/>
      <c r="L674" s="353"/>
      <c r="M674" s="353"/>
    </row>
    <row r="675" spans="1:13" s="322" customFormat="1" ht="15" customHeight="1">
      <c r="A675" s="201" t="s">
        <v>96</v>
      </c>
      <c r="B675" s="319" t="s">
        <v>95</v>
      </c>
      <c r="C675" s="319" t="s">
        <v>14</v>
      </c>
      <c r="D675" s="319" t="s">
        <v>283</v>
      </c>
      <c r="E675" s="319" t="s">
        <v>10</v>
      </c>
      <c r="F675" s="360">
        <f aca="true" t="shared" si="95" ref="F675:I679">+F676</f>
        <v>142.6</v>
      </c>
      <c r="G675" s="360">
        <f t="shared" si="95"/>
        <v>0</v>
      </c>
      <c r="H675" s="231">
        <f t="shared" si="95"/>
        <v>142.6</v>
      </c>
      <c r="I675" s="360">
        <f t="shared" si="95"/>
        <v>142.578</v>
      </c>
      <c r="J675" s="401">
        <f t="shared" si="87"/>
        <v>0.9998457223001403</v>
      </c>
      <c r="K675" s="353"/>
      <c r="L675" s="353"/>
      <c r="M675" s="353"/>
    </row>
    <row r="676" spans="1:13" s="322" customFormat="1" ht="45">
      <c r="A676" s="201" t="s">
        <v>97</v>
      </c>
      <c r="B676" s="319" t="s">
        <v>95</v>
      </c>
      <c r="C676" s="319" t="s">
        <v>14</v>
      </c>
      <c r="D676" s="319" t="s">
        <v>286</v>
      </c>
      <c r="E676" s="319" t="s">
        <v>10</v>
      </c>
      <c r="F676" s="360">
        <f t="shared" si="95"/>
        <v>142.6</v>
      </c>
      <c r="G676" s="360">
        <f t="shared" si="95"/>
        <v>0</v>
      </c>
      <c r="H676" s="231">
        <f t="shared" si="95"/>
        <v>142.6</v>
      </c>
      <c r="I676" s="360">
        <f t="shared" si="95"/>
        <v>142.578</v>
      </c>
      <c r="J676" s="401">
        <f t="shared" si="87"/>
        <v>0.9998457223001403</v>
      </c>
      <c r="K676" s="353"/>
      <c r="L676" s="353"/>
      <c r="M676" s="353"/>
    </row>
    <row r="677" spans="1:13" s="322" customFormat="1" ht="62.25" customHeight="1">
      <c r="A677" s="201" t="s">
        <v>164</v>
      </c>
      <c r="B677" s="319" t="s">
        <v>95</v>
      </c>
      <c r="C677" s="319" t="s">
        <v>14</v>
      </c>
      <c r="D677" s="319" t="s">
        <v>286</v>
      </c>
      <c r="E677" s="319" t="s">
        <v>10</v>
      </c>
      <c r="F677" s="360">
        <f t="shared" si="95"/>
        <v>142.6</v>
      </c>
      <c r="G677" s="360">
        <f t="shared" si="95"/>
        <v>0</v>
      </c>
      <c r="H677" s="231">
        <f t="shared" si="95"/>
        <v>142.6</v>
      </c>
      <c r="I677" s="360">
        <f t="shared" si="95"/>
        <v>142.578</v>
      </c>
      <c r="J677" s="401">
        <f t="shared" si="87"/>
        <v>0.9998457223001403</v>
      </c>
      <c r="K677" s="353"/>
      <c r="L677" s="353"/>
      <c r="M677" s="353"/>
    </row>
    <row r="678" spans="1:13" s="322" customFormat="1" ht="16.5" customHeight="1">
      <c r="A678" s="201" t="s">
        <v>96</v>
      </c>
      <c r="B678" s="319" t="s">
        <v>95</v>
      </c>
      <c r="C678" s="319" t="s">
        <v>14</v>
      </c>
      <c r="D678" s="319" t="s">
        <v>286</v>
      </c>
      <c r="E678" s="319" t="s">
        <v>43</v>
      </c>
      <c r="F678" s="360">
        <f t="shared" si="95"/>
        <v>142.6</v>
      </c>
      <c r="G678" s="360">
        <f t="shared" si="95"/>
        <v>0</v>
      </c>
      <c r="H678" s="231">
        <f t="shared" si="95"/>
        <v>142.6</v>
      </c>
      <c r="I678" s="360">
        <f t="shared" si="95"/>
        <v>142.578</v>
      </c>
      <c r="J678" s="401">
        <f t="shared" si="87"/>
        <v>0.9998457223001403</v>
      </c>
      <c r="K678" s="353"/>
      <c r="L678" s="353"/>
      <c r="M678" s="353"/>
    </row>
    <row r="679" spans="1:13" s="322" customFormat="1" ht="16.5" customHeight="1">
      <c r="A679" s="73" t="s">
        <v>158</v>
      </c>
      <c r="B679" s="319" t="s">
        <v>95</v>
      </c>
      <c r="C679" s="319" t="s">
        <v>14</v>
      </c>
      <c r="D679" s="319" t="s">
        <v>286</v>
      </c>
      <c r="E679" s="319" t="s">
        <v>44</v>
      </c>
      <c r="F679" s="360">
        <f t="shared" si="95"/>
        <v>142.6</v>
      </c>
      <c r="G679" s="360">
        <f t="shared" si="95"/>
        <v>0</v>
      </c>
      <c r="H679" s="231">
        <f t="shared" si="95"/>
        <v>142.6</v>
      </c>
      <c r="I679" s="360">
        <f t="shared" si="95"/>
        <v>142.578</v>
      </c>
      <c r="J679" s="401">
        <f t="shared" si="87"/>
        <v>0.9998457223001403</v>
      </c>
      <c r="K679" s="353"/>
      <c r="L679" s="353"/>
      <c r="M679" s="353"/>
    </row>
    <row r="680" spans="1:13" s="322" customFormat="1" ht="38.25" customHeight="1">
      <c r="A680" s="166" t="s">
        <v>529</v>
      </c>
      <c r="B680" s="319" t="s">
        <v>95</v>
      </c>
      <c r="C680" s="319" t="s">
        <v>14</v>
      </c>
      <c r="D680" s="319" t="s">
        <v>286</v>
      </c>
      <c r="E680" s="319" t="s">
        <v>52</v>
      </c>
      <c r="F680" s="360">
        <f>'Пр3 ведом'!G457</f>
        <v>142.6</v>
      </c>
      <c r="G680" s="360">
        <f>'Пр3 ведом'!H457</f>
        <v>0</v>
      </c>
      <c r="H680" s="231">
        <f>'Пр3 ведом'!I457</f>
        <v>142.6</v>
      </c>
      <c r="I680" s="231">
        <f>'Пр3 ведом'!J457</f>
        <v>142.578</v>
      </c>
      <c r="J680" s="401">
        <f t="shared" si="87"/>
        <v>0.9998457223001403</v>
      </c>
      <c r="K680" s="353"/>
      <c r="L680" s="353"/>
      <c r="M680" s="353"/>
    </row>
    <row r="681" ht="12.75">
      <c r="J681" s="498"/>
    </row>
  </sheetData>
  <sheetProtection/>
  <mergeCells count="10">
    <mergeCell ref="A9:I9"/>
    <mergeCell ref="A10:I10"/>
    <mergeCell ref="E7:J7"/>
    <mergeCell ref="E8:J8"/>
    <mergeCell ref="E1:J1"/>
    <mergeCell ref="E2:J2"/>
    <mergeCell ref="E3:J3"/>
    <mergeCell ref="E4:J4"/>
    <mergeCell ref="E5:J5"/>
    <mergeCell ref="E6:J6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4"/>
  <sheetViews>
    <sheetView view="pageBreakPreview" zoomScaleSheetLayoutView="100" workbookViewId="0" topLeftCell="A376">
      <selection activeCell="F14" sqref="F14"/>
    </sheetView>
  </sheetViews>
  <sheetFormatPr defaultColWidth="9.140625" defaultRowHeight="12.75"/>
  <cols>
    <col min="1" max="1" width="47.7109375" style="25" customWidth="1"/>
    <col min="2" max="2" width="3.7109375" style="8" customWidth="1"/>
    <col min="3" max="3" width="5.421875" style="8" customWidth="1"/>
    <col min="4" max="4" width="11.57421875" style="8" customWidth="1"/>
    <col min="5" max="5" width="7.28125" style="26" customWidth="1"/>
    <col min="6" max="6" width="10.140625" style="62" customWidth="1"/>
    <col min="7" max="16384" width="9.140625" style="62" customWidth="1"/>
  </cols>
  <sheetData>
    <row r="1" spans="1:6" ht="12.75">
      <c r="A1" s="598" t="s">
        <v>545</v>
      </c>
      <c r="B1" s="598"/>
      <c r="C1" s="598"/>
      <c r="D1" s="598"/>
      <c r="E1" s="598"/>
      <c r="F1" s="598"/>
    </row>
    <row r="2" spans="1:6" ht="12.75">
      <c r="A2" s="598" t="s">
        <v>199</v>
      </c>
      <c r="B2" s="598"/>
      <c r="C2" s="598"/>
      <c r="D2" s="598"/>
      <c r="E2" s="598"/>
      <c r="F2" s="598"/>
    </row>
    <row r="3" spans="1:6" ht="12.75">
      <c r="A3" s="598" t="s">
        <v>200</v>
      </c>
      <c r="B3" s="598"/>
      <c r="C3" s="598"/>
      <c r="D3" s="598"/>
      <c r="E3" s="598"/>
      <c r="F3" s="598"/>
    </row>
    <row r="4" spans="1:6" ht="12.75">
      <c r="A4" s="598" t="s">
        <v>201</v>
      </c>
      <c r="B4" s="598"/>
      <c r="C4" s="598"/>
      <c r="D4" s="598"/>
      <c r="E4" s="598"/>
      <c r="F4" s="598"/>
    </row>
    <row r="5" spans="1:6" ht="12.75">
      <c r="A5" s="598" t="s">
        <v>558</v>
      </c>
      <c r="B5" s="598"/>
      <c r="C5" s="598"/>
      <c r="D5" s="598"/>
      <c r="E5" s="598"/>
      <c r="F5" s="598"/>
    </row>
    <row r="6" spans="1:6" ht="12.75">
      <c r="A6" s="598" t="s">
        <v>202</v>
      </c>
      <c r="B6" s="598"/>
      <c r="C6" s="598"/>
      <c r="D6" s="598"/>
      <c r="E6" s="598"/>
      <c r="F6" s="598"/>
    </row>
    <row r="7" spans="1:6" ht="12.75">
      <c r="A7" s="598" t="s">
        <v>201</v>
      </c>
      <c r="B7" s="598"/>
      <c r="C7" s="598"/>
      <c r="D7" s="598"/>
      <c r="E7" s="598"/>
      <c r="F7" s="598"/>
    </row>
    <row r="8" spans="1:6" ht="12.75">
      <c r="A8" s="598" t="s">
        <v>547</v>
      </c>
      <c r="B8" s="598"/>
      <c r="C8" s="598"/>
      <c r="D8" s="598"/>
      <c r="E8" s="598"/>
      <c r="F8" s="598"/>
    </row>
    <row r="10" spans="1:6" ht="24.75" customHeight="1">
      <c r="A10" s="597" t="s">
        <v>166</v>
      </c>
      <c r="B10" s="597"/>
      <c r="C10" s="597"/>
      <c r="D10" s="597"/>
      <c r="E10" s="597"/>
      <c r="F10" s="597"/>
    </row>
    <row r="11" spans="1:5" ht="12.75" customHeight="1">
      <c r="A11" s="597" t="s">
        <v>546</v>
      </c>
      <c r="B11" s="597"/>
      <c r="C11" s="597"/>
      <c r="D11" s="597"/>
      <c r="E11" s="597"/>
    </row>
    <row r="12" spans="5:6" ht="12.75">
      <c r="E12" s="9"/>
      <c r="F12" s="9" t="s">
        <v>1</v>
      </c>
    </row>
    <row r="13" spans="1:7" s="63" customFormat="1" ht="21">
      <c r="A13" s="228" t="s">
        <v>150</v>
      </c>
      <c r="B13" s="229" t="s">
        <v>3</v>
      </c>
      <c r="C13" s="230" t="s">
        <v>4</v>
      </c>
      <c r="D13" s="229" t="s">
        <v>5</v>
      </c>
      <c r="E13" s="229" t="s">
        <v>6</v>
      </c>
      <c r="F13" s="228" t="s">
        <v>182</v>
      </c>
      <c r="G13" s="109"/>
    </row>
    <row r="14" spans="1:10" s="68" customFormat="1" ht="12.75">
      <c r="A14" s="190" t="s">
        <v>7</v>
      </c>
      <c r="B14" s="191"/>
      <c r="C14" s="192"/>
      <c r="D14" s="191"/>
      <c r="E14" s="191"/>
      <c r="F14" s="193">
        <f>F15+F110+F124+F150+F242+F261+F394+F457+F465+F574+F584+F591+F597</f>
        <v>452878.1</v>
      </c>
      <c r="G14" s="110">
        <v>469064.2</v>
      </c>
      <c r="H14" s="79">
        <f>G14-F14</f>
        <v>16186.100000000035</v>
      </c>
      <c r="J14" s="79"/>
    </row>
    <row r="15" spans="1:8" s="63" customFormat="1" ht="12.75">
      <c r="A15" s="194" t="s">
        <v>11</v>
      </c>
      <c r="B15" s="92" t="s">
        <v>12</v>
      </c>
      <c r="C15" s="93" t="s">
        <v>8</v>
      </c>
      <c r="D15" s="92" t="s">
        <v>9</v>
      </c>
      <c r="E15" s="92" t="s">
        <v>10</v>
      </c>
      <c r="F15" s="195">
        <f>F16+F27+F38+F58+F88</f>
        <v>26185.600000000002</v>
      </c>
      <c r="G15" s="111"/>
      <c r="H15" s="69"/>
    </row>
    <row r="16" spans="1:8" s="63" customFormat="1" ht="21">
      <c r="A16" s="194" t="s">
        <v>75</v>
      </c>
      <c r="B16" s="92" t="s">
        <v>12</v>
      </c>
      <c r="C16" s="93" t="s">
        <v>76</v>
      </c>
      <c r="D16" s="92" t="s">
        <v>9</v>
      </c>
      <c r="E16" s="92" t="s">
        <v>10</v>
      </c>
      <c r="F16" s="195">
        <f>F17</f>
        <v>1018</v>
      </c>
      <c r="G16" s="111">
        <v>1018</v>
      </c>
      <c r="H16" s="69">
        <f>G16-F16</f>
        <v>0</v>
      </c>
    </row>
    <row r="17" spans="1:7" s="63" customFormat="1" ht="15.75" customHeight="1">
      <c r="A17" s="196" t="s">
        <v>154</v>
      </c>
      <c r="B17" s="70" t="s">
        <v>12</v>
      </c>
      <c r="C17" s="74" t="s">
        <v>76</v>
      </c>
      <c r="D17" s="70" t="s">
        <v>302</v>
      </c>
      <c r="E17" s="70" t="s">
        <v>10</v>
      </c>
      <c r="F17" s="72">
        <f>F18+F24</f>
        <v>1018</v>
      </c>
      <c r="G17" s="112"/>
    </row>
    <row r="18" spans="1:7" s="63" customFormat="1" ht="24.75" customHeight="1">
      <c r="A18" s="197" t="s">
        <v>304</v>
      </c>
      <c r="B18" s="70" t="s">
        <v>12</v>
      </c>
      <c r="C18" s="74" t="s">
        <v>76</v>
      </c>
      <c r="D18" s="70" t="s">
        <v>303</v>
      </c>
      <c r="E18" s="70"/>
      <c r="F18" s="72">
        <f>F19</f>
        <v>1018</v>
      </c>
      <c r="G18" s="112"/>
    </row>
    <row r="19" spans="1:7" s="68" customFormat="1" ht="45">
      <c r="A19" s="73" t="s">
        <v>105</v>
      </c>
      <c r="B19" s="70" t="s">
        <v>12</v>
      </c>
      <c r="C19" s="74" t="s">
        <v>76</v>
      </c>
      <c r="D19" s="70" t="s">
        <v>303</v>
      </c>
      <c r="E19" s="70" t="s">
        <v>106</v>
      </c>
      <c r="F19" s="72">
        <f>F20</f>
        <v>1018</v>
      </c>
      <c r="G19" s="112"/>
    </row>
    <row r="20" spans="1:7" s="63" customFormat="1" ht="23.25" customHeight="1">
      <c r="A20" s="73" t="s">
        <v>107</v>
      </c>
      <c r="B20" s="70" t="s">
        <v>12</v>
      </c>
      <c r="C20" s="74" t="s">
        <v>76</v>
      </c>
      <c r="D20" s="70" t="s">
        <v>303</v>
      </c>
      <c r="E20" s="70" t="s">
        <v>108</v>
      </c>
      <c r="F20" s="72">
        <f>F21+F23+F22</f>
        <v>1018</v>
      </c>
      <c r="G20" s="112"/>
    </row>
    <row r="21" spans="1:7" s="63" customFormat="1" ht="11.25" customHeight="1">
      <c r="A21" s="198" t="s">
        <v>384</v>
      </c>
      <c r="B21" s="70" t="s">
        <v>12</v>
      </c>
      <c r="C21" s="74" t="s">
        <v>76</v>
      </c>
      <c r="D21" s="70" t="s">
        <v>303</v>
      </c>
      <c r="E21" s="70" t="s">
        <v>110</v>
      </c>
      <c r="F21" s="72">
        <f>'Пр 11 ведом'!G631</f>
        <v>781.9</v>
      </c>
      <c r="G21" s="112"/>
    </row>
    <row r="22" spans="1:7" s="63" customFormat="1" ht="33.75" customHeight="1">
      <c r="A22" s="198" t="s">
        <v>385</v>
      </c>
      <c r="B22" s="70" t="s">
        <v>12</v>
      </c>
      <c r="C22" s="74" t="s">
        <v>76</v>
      </c>
      <c r="D22" s="70" t="s">
        <v>303</v>
      </c>
      <c r="E22" s="70">
        <v>129</v>
      </c>
      <c r="F22" s="72">
        <f>'Пр 11 ведом'!G632</f>
        <v>236.1</v>
      </c>
      <c r="G22" s="112"/>
    </row>
    <row r="23" spans="1:7" s="63" customFormat="1" ht="22.5" customHeight="1" hidden="1">
      <c r="A23" s="198" t="s">
        <v>524</v>
      </c>
      <c r="B23" s="70" t="s">
        <v>12</v>
      </c>
      <c r="C23" s="74" t="s">
        <v>76</v>
      </c>
      <c r="D23" s="70" t="s">
        <v>305</v>
      </c>
      <c r="E23" s="70" t="s">
        <v>112</v>
      </c>
      <c r="F23" s="72">
        <f>'Пр 11 ведом'!G633</f>
        <v>0</v>
      </c>
      <c r="G23" s="112"/>
    </row>
    <row r="24" spans="1:7" s="63" customFormat="1" ht="22.5" customHeight="1" hidden="1">
      <c r="A24" s="73" t="s">
        <v>386</v>
      </c>
      <c r="B24" s="70" t="s">
        <v>12</v>
      </c>
      <c r="C24" s="74" t="s">
        <v>76</v>
      </c>
      <c r="D24" s="70" t="s">
        <v>305</v>
      </c>
      <c r="E24" s="70" t="s">
        <v>113</v>
      </c>
      <c r="F24" s="72">
        <f>F25</f>
        <v>0</v>
      </c>
      <c r="G24" s="112"/>
    </row>
    <row r="25" spans="1:7" s="63" customFormat="1" ht="22.5" customHeight="1" hidden="1">
      <c r="A25" s="166" t="s">
        <v>525</v>
      </c>
      <c r="B25" s="70" t="s">
        <v>12</v>
      </c>
      <c r="C25" s="74" t="s">
        <v>76</v>
      </c>
      <c r="D25" s="70" t="s">
        <v>305</v>
      </c>
      <c r="E25" s="70" t="s">
        <v>115</v>
      </c>
      <c r="F25" s="72">
        <f>F26</f>
        <v>0</v>
      </c>
      <c r="G25" s="112"/>
    </row>
    <row r="26" spans="1:7" s="63" customFormat="1" ht="24" customHeight="1" hidden="1">
      <c r="A26" s="166" t="s">
        <v>526</v>
      </c>
      <c r="B26" s="70" t="s">
        <v>12</v>
      </c>
      <c r="C26" s="74" t="s">
        <v>76</v>
      </c>
      <c r="D26" s="70" t="s">
        <v>305</v>
      </c>
      <c r="E26" s="70" t="s">
        <v>117</v>
      </c>
      <c r="F26" s="72">
        <f>'Пр 11 ведом'!G636</f>
        <v>0</v>
      </c>
      <c r="G26" s="112"/>
    </row>
    <row r="27" spans="1:8" s="63" customFormat="1" ht="33.75" customHeight="1">
      <c r="A27" s="199" t="s">
        <v>13</v>
      </c>
      <c r="B27" s="92" t="s">
        <v>12</v>
      </c>
      <c r="C27" s="93" t="s">
        <v>14</v>
      </c>
      <c r="D27" s="92" t="s">
        <v>9</v>
      </c>
      <c r="E27" s="92" t="s">
        <v>10</v>
      </c>
      <c r="F27" s="195">
        <f>F28</f>
        <v>866.9</v>
      </c>
      <c r="G27" s="111">
        <v>866.9</v>
      </c>
      <c r="H27" s="69">
        <f>G27-F27</f>
        <v>0</v>
      </c>
    </row>
    <row r="28" spans="1:7" s="63" customFormat="1" ht="16.5" customHeight="1">
      <c r="A28" s="196" t="s">
        <v>307</v>
      </c>
      <c r="B28" s="70" t="s">
        <v>12</v>
      </c>
      <c r="C28" s="74" t="s">
        <v>14</v>
      </c>
      <c r="D28" s="70" t="s">
        <v>306</v>
      </c>
      <c r="E28" s="70" t="s">
        <v>10</v>
      </c>
      <c r="F28" s="72">
        <f>F29+F34</f>
        <v>866.9</v>
      </c>
      <c r="G28" s="112"/>
    </row>
    <row r="29" spans="1:7" s="63" customFormat="1" ht="45">
      <c r="A29" s="73" t="s">
        <v>105</v>
      </c>
      <c r="B29" s="70" t="s">
        <v>12</v>
      </c>
      <c r="C29" s="74" t="s">
        <v>14</v>
      </c>
      <c r="D29" s="70" t="s">
        <v>308</v>
      </c>
      <c r="E29" s="70" t="s">
        <v>106</v>
      </c>
      <c r="F29" s="72">
        <f>F30</f>
        <v>780.5</v>
      </c>
      <c r="G29" s="112"/>
    </row>
    <row r="30" spans="1:7" s="63" customFormat="1" ht="21.75" customHeight="1">
      <c r="A30" s="73" t="s">
        <v>107</v>
      </c>
      <c r="B30" s="70" t="s">
        <v>12</v>
      </c>
      <c r="C30" s="74" t="s">
        <v>14</v>
      </c>
      <c r="D30" s="70" t="s">
        <v>308</v>
      </c>
      <c r="E30" s="70" t="s">
        <v>108</v>
      </c>
      <c r="F30" s="72">
        <f>F31+F33+F32</f>
        <v>780.5</v>
      </c>
      <c r="G30" s="112"/>
    </row>
    <row r="31" spans="1:7" s="63" customFormat="1" ht="14.25" customHeight="1">
      <c r="A31" s="198" t="s">
        <v>384</v>
      </c>
      <c r="B31" s="70" t="s">
        <v>12</v>
      </c>
      <c r="C31" s="74" t="s">
        <v>14</v>
      </c>
      <c r="D31" s="70" t="s">
        <v>308</v>
      </c>
      <c r="E31" s="70" t="s">
        <v>110</v>
      </c>
      <c r="F31" s="72">
        <f>'Пр 11 ведом'!G641</f>
        <v>581.3</v>
      </c>
      <c r="G31" s="112"/>
    </row>
    <row r="32" spans="1:7" s="63" customFormat="1" ht="36" customHeight="1">
      <c r="A32" s="198" t="s">
        <v>385</v>
      </c>
      <c r="B32" s="70" t="s">
        <v>12</v>
      </c>
      <c r="C32" s="74" t="s">
        <v>14</v>
      </c>
      <c r="D32" s="70" t="s">
        <v>308</v>
      </c>
      <c r="E32" s="70">
        <v>129</v>
      </c>
      <c r="F32" s="72">
        <f>'Пр 11 ведом'!G642</f>
        <v>175.6</v>
      </c>
      <c r="G32" s="112"/>
    </row>
    <row r="33" spans="1:7" s="63" customFormat="1" ht="21.75" customHeight="1">
      <c r="A33" s="198" t="s">
        <v>524</v>
      </c>
      <c r="B33" s="70" t="s">
        <v>12</v>
      </c>
      <c r="C33" s="74" t="s">
        <v>14</v>
      </c>
      <c r="D33" s="70" t="s">
        <v>309</v>
      </c>
      <c r="E33" s="70" t="s">
        <v>112</v>
      </c>
      <c r="F33" s="72">
        <f>'Пр 11 ведом'!G643</f>
        <v>23.6</v>
      </c>
      <c r="G33" s="112"/>
    </row>
    <row r="34" spans="1:7" s="63" customFormat="1" ht="21.75" customHeight="1">
      <c r="A34" s="73" t="s">
        <v>386</v>
      </c>
      <c r="B34" s="70" t="s">
        <v>12</v>
      </c>
      <c r="C34" s="74" t="s">
        <v>14</v>
      </c>
      <c r="D34" s="70" t="s">
        <v>309</v>
      </c>
      <c r="E34" s="70" t="s">
        <v>113</v>
      </c>
      <c r="F34" s="72">
        <f>F35</f>
        <v>86.4</v>
      </c>
      <c r="G34" s="112"/>
    </row>
    <row r="35" spans="1:7" s="63" customFormat="1" ht="27" customHeight="1">
      <c r="A35" s="166" t="s">
        <v>525</v>
      </c>
      <c r="B35" s="70" t="s">
        <v>12</v>
      </c>
      <c r="C35" s="74" t="s">
        <v>14</v>
      </c>
      <c r="D35" s="70" t="s">
        <v>309</v>
      </c>
      <c r="E35" s="70" t="s">
        <v>115</v>
      </c>
      <c r="F35" s="72">
        <f>F37+F36</f>
        <v>86.4</v>
      </c>
      <c r="G35" s="112"/>
    </row>
    <row r="36" spans="1:7" s="63" customFormat="1" ht="27" customHeight="1">
      <c r="A36" s="166" t="s">
        <v>538</v>
      </c>
      <c r="B36" s="70" t="s">
        <v>12</v>
      </c>
      <c r="C36" s="74" t="s">
        <v>14</v>
      </c>
      <c r="D36" s="70" t="s">
        <v>309</v>
      </c>
      <c r="E36" s="70">
        <v>242</v>
      </c>
      <c r="F36" s="72">
        <f>'Пр 11 ведом'!G645</f>
        <v>15.2</v>
      </c>
      <c r="G36" s="112"/>
    </row>
    <row r="37" spans="1:7" s="63" customFormat="1" ht="27" customHeight="1">
      <c r="A37" s="166" t="s">
        <v>526</v>
      </c>
      <c r="B37" s="70" t="s">
        <v>12</v>
      </c>
      <c r="C37" s="74" t="s">
        <v>14</v>
      </c>
      <c r="D37" s="70" t="s">
        <v>309</v>
      </c>
      <c r="E37" s="70" t="s">
        <v>117</v>
      </c>
      <c r="F37" s="72">
        <f>'Пр 11 ведом'!G647</f>
        <v>71.2</v>
      </c>
      <c r="G37" s="112"/>
    </row>
    <row r="38" spans="1:8" s="63" customFormat="1" ht="31.5">
      <c r="A38" s="199" t="s">
        <v>151</v>
      </c>
      <c r="B38" s="92" t="s">
        <v>12</v>
      </c>
      <c r="C38" s="93" t="s">
        <v>15</v>
      </c>
      <c r="D38" s="92"/>
      <c r="E38" s="92"/>
      <c r="F38" s="195">
        <f>F44+F39</f>
        <v>16952.9</v>
      </c>
      <c r="G38" s="111">
        <v>16952.9</v>
      </c>
      <c r="H38" s="69">
        <f>G38-F38</f>
        <v>0</v>
      </c>
    </row>
    <row r="39" spans="1:7" s="63" customFormat="1" ht="12" customHeight="1">
      <c r="A39" s="200" t="s">
        <v>387</v>
      </c>
      <c r="B39" s="70" t="s">
        <v>12</v>
      </c>
      <c r="C39" s="74" t="s">
        <v>15</v>
      </c>
      <c r="D39" s="70" t="s">
        <v>290</v>
      </c>
      <c r="E39" s="70" t="s">
        <v>10</v>
      </c>
      <c r="F39" s="72">
        <f>F40</f>
        <v>996.3000000000001</v>
      </c>
      <c r="G39" s="112"/>
    </row>
    <row r="40" spans="1:7" s="63" customFormat="1" ht="45">
      <c r="A40" s="73" t="s">
        <v>105</v>
      </c>
      <c r="B40" s="70" t="s">
        <v>12</v>
      </c>
      <c r="C40" s="74" t="s">
        <v>15</v>
      </c>
      <c r="D40" s="70" t="s">
        <v>291</v>
      </c>
      <c r="E40" s="70" t="s">
        <v>106</v>
      </c>
      <c r="F40" s="72">
        <f>SUM(F41)</f>
        <v>996.3000000000001</v>
      </c>
      <c r="G40" s="112"/>
    </row>
    <row r="41" spans="1:7" s="63" customFormat="1" ht="24" customHeight="1">
      <c r="A41" s="73" t="s">
        <v>107</v>
      </c>
      <c r="B41" s="70" t="s">
        <v>12</v>
      </c>
      <c r="C41" s="74" t="s">
        <v>15</v>
      </c>
      <c r="D41" s="70" t="s">
        <v>291</v>
      </c>
      <c r="E41" s="70" t="s">
        <v>108</v>
      </c>
      <c r="F41" s="72">
        <f>SUM(F42:F43)</f>
        <v>996.3000000000001</v>
      </c>
      <c r="G41" s="112"/>
    </row>
    <row r="42" spans="1:7" s="63" customFormat="1" ht="15" customHeight="1">
      <c r="A42" s="198" t="s">
        <v>384</v>
      </c>
      <c r="B42" s="70" t="s">
        <v>12</v>
      </c>
      <c r="C42" s="74" t="s">
        <v>15</v>
      </c>
      <c r="D42" s="70" t="s">
        <v>291</v>
      </c>
      <c r="E42" s="70" t="s">
        <v>110</v>
      </c>
      <c r="F42" s="72">
        <f>'Пр 11 ведом'!G358</f>
        <v>765.2</v>
      </c>
      <c r="G42" s="112"/>
    </row>
    <row r="43" spans="1:7" s="63" customFormat="1" ht="31.5" customHeight="1">
      <c r="A43" s="198" t="s">
        <v>385</v>
      </c>
      <c r="B43" s="70" t="s">
        <v>12</v>
      </c>
      <c r="C43" s="74" t="s">
        <v>15</v>
      </c>
      <c r="D43" s="70" t="s">
        <v>291</v>
      </c>
      <c r="E43" s="70">
        <v>129</v>
      </c>
      <c r="F43" s="72">
        <f>'Пр 11 ведом'!G359</f>
        <v>231.1</v>
      </c>
      <c r="G43" s="112"/>
    </row>
    <row r="44" spans="1:7" s="68" customFormat="1" ht="22.5" customHeight="1">
      <c r="A44" s="196" t="s">
        <v>156</v>
      </c>
      <c r="B44" s="70" t="s">
        <v>12</v>
      </c>
      <c r="C44" s="74" t="s">
        <v>15</v>
      </c>
      <c r="D44" s="70" t="s">
        <v>288</v>
      </c>
      <c r="E44" s="70" t="s">
        <v>10</v>
      </c>
      <c r="F44" s="72">
        <f>F45+F49+F50+F54</f>
        <v>15956.6</v>
      </c>
      <c r="G44" s="112"/>
    </row>
    <row r="45" spans="1:7" s="63" customFormat="1" ht="45">
      <c r="A45" s="73" t="s">
        <v>105</v>
      </c>
      <c r="B45" s="70" t="s">
        <v>12</v>
      </c>
      <c r="C45" s="74" t="s">
        <v>15</v>
      </c>
      <c r="D45" s="70" t="s">
        <v>287</v>
      </c>
      <c r="E45" s="70" t="s">
        <v>106</v>
      </c>
      <c r="F45" s="72">
        <f>F46</f>
        <v>13242.1</v>
      </c>
      <c r="G45" s="112"/>
    </row>
    <row r="46" spans="1:7" s="63" customFormat="1" ht="20.25" customHeight="1">
      <c r="A46" s="73" t="s">
        <v>107</v>
      </c>
      <c r="B46" s="70" t="s">
        <v>12</v>
      </c>
      <c r="C46" s="74" t="s">
        <v>15</v>
      </c>
      <c r="D46" s="70" t="s">
        <v>287</v>
      </c>
      <c r="E46" s="70" t="s">
        <v>108</v>
      </c>
      <c r="F46" s="72">
        <f>F47+F48</f>
        <v>13242.1</v>
      </c>
      <c r="G46" s="112"/>
    </row>
    <row r="47" spans="1:7" s="63" customFormat="1" ht="12.75" customHeight="1">
      <c r="A47" s="198" t="s">
        <v>384</v>
      </c>
      <c r="B47" s="70" t="s">
        <v>12</v>
      </c>
      <c r="C47" s="74" t="s">
        <v>15</v>
      </c>
      <c r="D47" s="70" t="s">
        <v>287</v>
      </c>
      <c r="E47" s="70" t="s">
        <v>110</v>
      </c>
      <c r="F47" s="72">
        <f>'Пр 11 ведом'!G363</f>
        <v>10170.6</v>
      </c>
      <c r="G47" s="112"/>
    </row>
    <row r="48" spans="1:7" s="63" customFormat="1" ht="33" customHeight="1">
      <c r="A48" s="198" t="s">
        <v>385</v>
      </c>
      <c r="B48" s="70" t="s">
        <v>12</v>
      </c>
      <c r="C48" s="74" t="s">
        <v>15</v>
      </c>
      <c r="D48" s="70" t="s">
        <v>287</v>
      </c>
      <c r="E48" s="70">
        <v>129</v>
      </c>
      <c r="F48" s="72">
        <f>'Пр 11 ведом'!G364</f>
        <v>3071.5</v>
      </c>
      <c r="G48" s="112"/>
    </row>
    <row r="49" spans="1:7" s="63" customFormat="1" ht="21.75" customHeight="1">
      <c r="A49" s="198" t="s">
        <v>524</v>
      </c>
      <c r="B49" s="70" t="s">
        <v>12</v>
      </c>
      <c r="C49" s="74" t="s">
        <v>15</v>
      </c>
      <c r="D49" s="70" t="s">
        <v>289</v>
      </c>
      <c r="E49" s="70" t="s">
        <v>112</v>
      </c>
      <c r="F49" s="72">
        <f>'Пр 11 ведом'!G365</f>
        <v>25.4</v>
      </c>
      <c r="G49" s="112"/>
    </row>
    <row r="50" spans="1:7" s="63" customFormat="1" ht="21.75" customHeight="1">
      <c r="A50" s="73" t="s">
        <v>386</v>
      </c>
      <c r="B50" s="70" t="s">
        <v>12</v>
      </c>
      <c r="C50" s="74" t="s">
        <v>15</v>
      </c>
      <c r="D50" s="70" t="s">
        <v>289</v>
      </c>
      <c r="E50" s="70" t="s">
        <v>113</v>
      </c>
      <c r="F50" s="72">
        <f>F51</f>
        <v>2515.4</v>
      </c>
      <c r="G50" s="112"/>
    </row>
    <row r="51" spans="1:7" s="63" customFormat="1" ht="21.75" customHeight="1">
      <c r="A51" s="166" t="s">
        <v>525</v>
      </c>
      <c r="B51" s="70" t="s">
        <v>12</v>
      </c>
      <c r="C51" s="74" t="s">
        <v>15</v>
      </c>
      <c r="D51" s="70" t="s">
        <v>289</v>
      </c>
      <c r="E51" s="70" t="s">
        <v>115</v>
      </c>
      <c r="F51" s="72">
        <f>F53+F52</f>
        <v>2515.4</v>
      </c>
      <c r="G51" s="112"/>
    </row>
    <row r="52" spans="1:7" s="63" customFormat="1" ht="21.75" customHeight="1">
      <c r="A52" s="166" t="s">
        <v>538</v>
      </c>
      <c r="B52" s="70" t="s">
        <v>12</v>
      </c>
      <c r="C52" s="74" t="s">
        <v>15</v>
      </c>
      <c r="D52" s="70" t="s">
        <v>289</v>
      </c>
      <c r="E52" s="70">
        <v>242</v>
      </c>
      <c r="F52" s="72">
        <f>'Пр 11 ведом'!G368</f>
        <v>274.4</v>
      </c>
      <c r="G52" s="112"/>
    </row>
    <row r="53" spans="1:7" s="63" customFormat="1" ht="21.75" customHeight="1">
      <c r="A53" s="166" t="s">
        <v>526</v>
      </c>
      <c r="B53" s="70" t="s">
        <v>12</v>
      </c>
      <c r="C53" s="74" t="s">
        <v>15</v>
      </c>
      <c r="D53" s="70" t="s">
        <v>289</v>
      </c>
      <c r="E53" s="70" t="s">
        <v>117</v>
      </c>
      <c r="F53" s="72">
        <f>'Пр 11 ведом'!G369</f>
        <v>2241</v>
      </c>
      <c r="G53" s="112"/>
    </row>
    <row r="54" spans="1:7" s="63" customFormat="1" ht="13.5" customHeight="1">
      <c r="A54" s="73" t="s">
        <v>118</v>
      </c>
      <c r="B54" s="70" t="s">
        <v>12</v>
      </c>
      <c r="C54" s="74" t="s">
        <v>15</v>
      </c>
      <c r="D54" s="70" t="s">
        <v>289</v>
      </c>
      <c r="E54" s="70" t="s">
        <v>48</v>
      </c>
      <c r="F54" s="72">
        <f>F55</f>
        <v>173.7</v>
      </c>
      <c r="G54" s="112"/>
    </row>
    <row r="55" spans="1:7" s="63" customFormat="1" ht="24.75" customHeight="1">
      <c r="A55" s="166" t="s">
        <v>531</v>
      </c>
      <c r="B55" s="70" t="s">
        <v>12</v>
      </c>
      <c r="C55" s="74" t="s">
        <v>15</v>
      </c>
      <c r="D55" s="70" t="s">
        <v>289</v>
      </c>
      <c r="E55" s="70" t="s">
        <v>119</v>
      </c>
      <c r="F55" s="72">
        <f>F56+F57</f>
        <v>173.7</v>
      </c>
      <c r="G55" s="112"/>
    </row>
    <row r="56" spans="1:7" s="68" customFormat="1" ht="17.25" customHeight="1">
      <c r="A56" s="73" t="s">
        <v>17</v>
      </c>
      <c r="B56" s="70" t="s">
        <v>12</v>
      </c>
      <c r="C56" s="74" t="s">
        <v>15</v>
      </c>
      <c r="D56" s="70" t="s">
        <v>289</v>
      </c>
      <c r="E56" s="70" t="s">
        <v>120</v>
      </c>
      <c r="F56" s="72">
        <f>'Пр 11 ведом'!G372</f>
        <v>15.5</v>
      </c>
      <c r="G56" s="112"/>
    </row>
    <row r="57" spans="1:7" s="68" customFormat="1" ht="17.25" customHeight="1">
      <c r="A57" s="166" t="s">
        <v>532</v>
      </c>
      <c r="B57" s="70" t="s">
        <v>12</v>
      </c>
      <c r="C57" s="74" t="s">
        <v>15</v>
      </c>
      <c r="D57" s="70" t="s">
        <v>289</v>
      </c>
      <c r="E57" s="70">
        <v>852</v>
      </c>
      <c r="F57" s="72">
        <f>'Пр 11 ведом'!G373</f>
        <v>158.2</v>
      </c>
      <c r="G57" s="112"/>
    </row>
    <row r="58" spans="1:8" s="63" customFormat="1" ht="31.5">
      <c r="A58" s="194" t="s">
        <v>73</v>
      </c>
      <c r="B58" s="92" t="s">
        <v>12</v>
      </c>
      <c r="C58" s="93" t="s">
        <v>74</v>
      </c>
      <c r="D58" s="92" t="s">
        <v>9</v>
      </c>
      <c r="E58" s="92" t="s">
        <v>10</v>
      </c>
      <c r="F58" s="195">
        <f>F59+F75</f>
        <v>6848.8</v>
      </c>
      <c r="G58" s="111">
        <v>6848.8</v>
      </c>
      <c r="H58" s="69">
        <f>G58-F58</f>
        <v>0</v>
      </c>
    </row>
    <row r="59" spans="1:7" s="63" customFormat="1" ht="34.5" customHeight="1">
      <c r="A59" s="196" t="s">
        <v>277</v>
      </c>
      <c r="B59" s="70" t="s">
        <v>12</v>
      </c>
      <c r="C59" s="74" t="s">
        <v>74</v>
      </c>
      <c r="D59" s="70" t="s">
        <v>273</v>
      </c>
      <c r="E59" s="70" t="s">
        <v>10</v>
      </c>
      <c r="F59" s="72">
        <f>F60</f>
        <v>5029.8</v>
      </c>
      <c r="G59" s="112"/>
    </row>
    <row r="60" spans="1:7" s="63" customFormat="1" ht="45">
      <c r="A60" s="73" t="s">
        <v>278</v>
      </c>
      <c r="B60" s="70" t="s">
        <v>12</v>
      </c>
      <c r="C60" s="74" t="s">
        <v>74</v>
      </c>
      <c r="D60" s="70" t="s">
        <v>274</v>
      </c>
      <c r="E60" s="70" t="s">
        <v>10</v>
      </c>
      <c r="F60" s="72">
        <f>F61</f>
        <v>5029.8</v>
      </c>
      <c r="G60" s="112"/>
    </row>
    <row r="61" spans="1:7" s="68" customFormat="1" ht="27.75" customHeight="1">
      <c r="A61" s="73" t="s">
        <v>276</v>
      </c>
      <c r="B61" s="70" t="s">
        <v>12</v>
      </c>
      <c r="C61" s="74" t="s">
        <v>74</v>
      </c>
      <c r="D61" s="70" t="s">
        <v>275</v>
      </c>
      <c r="E61" s="70"/>
      <c r="F61" s="72">
        <f>F62+F66+F67+F71</f>
        <v>5029.8</v>
      </c>
      <c r="G61" s="112"/>
    </row>
    <row r="62" spans="1:7" s="68" customFormat="1" ht="45">
      <c r="A62" s="73" t="s">
        <v>105</v>
      </c>
      <c r="B62" s="70" t="s">
        <v>12</v>
      </c>
      <c r="C62" s="74" t="s">
        <v>74</v>
      </c>
      <c r="D62" s="70" t="s">
        <v>275</v>
      </c>
      <c r="E62" s="70" t="s">
        <v>106</v>
      </c>
      <c r="F62" s="72">
        <f>F63</f>
        <v>4374.2</v>
      </c>
      <c r="G62" s="112"/>
    </row>
    <row r="63" spans="1:7" s="63" customFormat="1" ht="23.25" customHeight="1">
      <c r="A63" s="73" t="s">
        <v>107</v>
      </c>
      <c r="B63" s="70" t="s">
        <v>12</v>
      </c>
      <c r="C63" s="74" t="s">
        <v>74</v>
      </c>
      <c r="D63" s="70" t="s">
        <v>279</v>
      </c>
      <c r="E63" s="70" t="s">
        <v>108</v>
      </c>
      <c r="F63" s="72">
        <f>F64+F65</f>
        <v>4374.2</v>
      </c>
      <c r="G63" s="112"/>
    </row>
    <row r="64" spans="1:7" s="63" customFormat="1" ht="16.5" customHeight="1">
      <c r="A64" s="198" t="s">
        <v>384</v>
      </c>
      <c r="B64" s="70" t="s">
        <v>12</v>
      </c>
      <c r="C64" s="74" t="s">
        <v>74</v>
      </c>
      <c r="D64" s="70" t="s">
        <v>279</v>
      </c>
      <c r="E64" s="70" t="s">
        <v>110</v>
      </c>
      <c r="F64" s="72">
        <f>'Пр 11 ведом'!G307</f>
        <v>3359.6</v>
      </c>
      <c r="G64" s="112"/>
    </row>
    <row r="65" spans="1:7" s="63" customFormat="1" ht="31.5" customHeight="1">
      <c r="A65" s="198" t="s">
        <v>385</v>
      </c>
      <c r="B65" s="70" t="s">
        <v>12</v>
      </c>
      <c r="C65" s="74" t="s">
        <v>74</v>
      </c>
      <c r="D65" s="70" t="s">
        <v>279</v>
      </c>
      <c r="E65" s="70">
        <v>129</v>
      </c>
      <c r="F65" s="72">
        <f>'Пр 11 ведом'!G308</f>
        <v>1014.6</v>
      </c>
      <c r="G65" s="112"/>
    </row>
    <row r="66" spans="1:7" s="63" customFormat="1" ht="24" customHeight="1">
      <c r="A66" s="198" t="s">
        <v>524</v>
      </c>
      <c r="B66" s="70" t="s">
        <v>12</v>
      </c>
      <c r="C66" s="74" t="s">
        <v>74</v>
      </c>
      <c r="D66" s="70" t="s">
        <v>280</v>
      </c>
      <c r="E66" s="70" t="s">
        <v>112</v>
      </c>
      <c r="F66" s="72">
        <f>'Пр 11 ведом'!G309</f>
        <v>39.7</v>
      </c>
      <c r="G66" s="112"/>
    </row>
    <row r="67" spans="1:7" s="63" customFormat="1" ht="24" customHeight="1">
      <c r="A67" s="73" t="s">
        <v>386</v>
      </c>
      <c r="B67" s="70" t="s">
        <v>12</v>
      </c>
      <c r="C67" s="74" t="s">
        <v>74</v>
      </c>
      <c r="D67" s="70" t="s">
        <v>280</v>
      </c>
      <c r="E67" s="70" t="s">
        <v>113</v>
      </c>
      <c r="F67" s="72">
        <f>F68</f>
        <v>615.3</v>
      </c>
      <c r="G67" s="112"/>
    </row>
    <row r="68" spans="1:7" s="63" customFormat="1" ht="21" customHeight="1">
      <c r="A68" s="166" t="s">
        <v>525</v>
      </c>
      <c r="B68" s="70" t="s">
        <v>12</v>
      </c>
      <c r="C68" s="74" t="s">
        <v>74</v>
      </c>
      <c r="D68" s="70" t="s">
        <v>280</v>
      </c>
      <c r="E68" s="70" t="s">
        <v>115</v>
      </c>
      <c r="F68" s="72">
        <f>F70+F69</f>
        <v>615.3</v>
      </c>
      <c r="G68" s="112"/>
    </row>
    <row r="69" spans="1:7" s="63" customFormat="1" ht="21" customHeight="1">
      <c r="A69" s="166" t="s">
        <v>538</v>
      </c>
      <c r="B69" s="70" t="s">
        <v>12</v>
      </c>
      <c r="C69" s="74" t="s">
        <v>74</v>
      </c>
      <c r="D69" s="70" t="s">
        <v>280</v>
      </c>
      <c r="E69" s="70">
        <v>242</v>
      </c>
      <c r="F69" s="72">
        <f>'Пр 11 ведом'!G312</f>
        <v>401.2</v>
      </c>
      <c r="G69" s="112"/>
    </row>
    <row r="70" spans="1:7" s="63" customFormat="1" ht="21" customHeight="1">
      <c r="A70" s="166" t="s">
        <v>526</v>
      </c>
      <c r="B70" s="70" t="s">
        <v>12</v>
      </c>
      <c r="C70" s="74" t="s">
        <v>74</v>
      </c>
      <c r="D70" s="70" t="s">
        <v>280</v>
      </c>
      <c r="E70" s="70" t="s">
        <v>117</v>
      </c>
      <c r="F70" s="72">
        <f>'Пр 11 ведом'!G313</f>
        <v>214.1</v>
      </c>
      <c r="G70" s="112"/>
    </row>
    <row r="71" spans="1:7" s="63" customFormat="1" ht="21" customHeight="1">
      <c r="A71" s="73" t="s">
        <v>118</v>
      </c>
      <c r="B71" s="70" t="s">
        <v>12</v>
      </c>
      <c r="C71" s="74" t="s">
        <v>74</v>
      </c>
      <c r="D71" s="70" t="s">
        <v>280</v>
      </c>
      <c r="E71" s="70" t="s">
        <v>48</v>
      </c>
      <c r="F71" s="72">
        <f>F72</f>
        <v>0.6</v>
      </c>
      <c r="G71" s="112"/>
    </row>
    <row r="72" spans="1:7" s="63" customFormat="1" ht="21" customHeight="1">
      <c r="A72" s="166" t="s">
        <v>531</v>
      </c>
      <c r="B72" s="70" t="s">
        <v>12</v>
      </c>
      <c r="C72" s="74" t="s">
        <v>74</v>
      </c>
      <c r="D72" s="70" t="s">
        <v>280</v>
      </c>
      <c r="E72" s="70" t="s">
        <v>119</v>
      </c>
      <c r="F72" s="72">
        <f>F73+F74</f>
        <v>0.6</v>
      </c>
      <c r="G72" s="112"/>
    </row>
    <row r="73" spans="1:7" s="63" customFormat="1" ht="13.5" customHeight="1">
      <c r="A73" s="73" t="s">
        <v>17</v>
      </c>
      <c r="B73" s="70" t="s">
        <v>12</v>
      </c>
      <c r="C73" s="74" t="s">
        <v>74</v>
      </c>
      <c r="D73" s="70" t="s">
        <v>280</v>
      </c>
      <c r="E73" s="70" t="s">
        <v>120</v>
      </c>
      <c r="F73" s="72">
        <f>'Пр 11 ведом'!G316</f>
        <v>0</v>
      </c>
      <c r="G73" s="112"/>
    </row>
    <row r="74" spans="1:7" s="63" customFormat="1" ht="13.5" customHeight="1">
      <c r="A74" s="166" t="s">
        <v>532</v>
      </c>
      <c r="B74" s="70" t="s">
        <v>12</v>
      </c>
      <c r="C74" s="74" t="s">
        <v>74</v>
      </c>
      <c r="D74" s="70" t="s">
        <v>280</v>
      </c>
      <c r="E74" s="70" t="s">
        <v>122</v>
      </c>
      <c r="F74" s="72">
        <f>'Пр 11 ведом'!G317</f>
        <v>0.6</v>
      </c>
      <c r="G74" s="112"/>
    </row>
    <row r="75" spans="1:7" s="68" customFormat="1" ht="16.5" customHeight="1">
      <c r="A75" s="197" t="s">
        <v>311</v>
      </c>
      <c r="B75" s="70" t="s">
        <v>12</v>
      </c>
      <c r="C75" s="74" t="s">
        <v>74</v>
      </c>
      <c r="D75" s="70" t="s">
        <v>310</v>
      </c>
      <c r="E75" s="70" t="s">
        <v>10</v>
      </c>
      <c r="F75" s="72">
        <f>F76+F81+F85</f>
        <v>1819</v>
      </c>
      <c r="G75" s="112"/>
    </row>
    <row r="76" spans="1:7" s="26" customFormat="1" ht="45">
      <c r="A76" s="73" t="s">
        <v>105</v>
      </c>
      <c r="B76" s="70" t="s">
        <v>12</v>
      </c>
      <c r="C76" s="74" t="s">
        <v>74</v>
      </c>
      <c r="D76" s="74" t="s">
        <v>312</v>
      </c>
      <c r="E76" s="70" t="s">
        <v>106</v>
      </c>
      <c r="F76" s="72">
        <f>F77</f>
        <v>1752.4</v>
      </c>
      <c r="G76" s="112"/>
    </row>
    <row r="77" spans="1:7" s="26" customFormat="1" ht="23.25" customHeight="1">
      <c r="A77" s="73" t="s">
        <v>107</v>
      </c>
      <c r="B77" s="70" t="s">
        <v>12</v>
      </c>
      <c r="C77" s="74" t="s">
        <v>74</v>
      </c>
      <c r="D77" s="74" t="s">
        <v>312</v>
      </c>
      <c r="E77" s="70" t="s">
        <v>108</v>
      </c>
      <c r="F77" s="72">
        <f>F78+F80+F79</f>
        <v>1752.4</v>
      </c>
      <c r="G77" s="112"/>
    </row>
    <row r="78" spans="1:7" s="26" customFormat="1" ht="13.5" customHeight="1">
      <c r="A78" s="198" t="s">
        <v>384</v>
      </c>
      <c r="B78" s="70" t="s">
        <v>12</v>
      </c>
      <c r="C78" s="74" t="s">
        <v>74</v>
      </c>
      <c r="D78" s="74" t="s">
        <v>312</v>
      </c>
      <c r="E78" s="70" t="s">
        <v>110</v>
      </c>
      <c r="F78" s="72">
        <f>'Пр 11 ведом'!G653</f>
        <v>1335.6</v>
      </c>
      <c r="G78" s="112"/>
    </row>
    <row r="79" spans="1:7" s="63" customFormat="1" ht="33.75" customHeight="1">
      <c r="A79" s="198" t="s">
        <v>385</v>
      </c>
      <c r="B79" s="70" t="s">
        <v>12</v>
      </c>
      <c r="C79" s="74" t="s">
        <v>74</v>
      </c>
      <c r="D79" s="74" t="s">
        <v>312</v>
      </c>
      <c r="E79" s="70">
        <v>129</v>
      </c>
      <c r="F79" s="72">
        <f>'Пр 11 ведом'!G654</f>
        <v>403.4</v>
      </c>
      <c r="G79" s="112"/>
    </row>
    <row r="80" spans="1:7" s="63" customFormat="1" ht="22.5" customHeight="1">
      <c r="A80" s="198" t="s">
        <v>524</v>
      </c>
      <c r="B80" s="70" t="s">
        <v>12</v>
      </c>
      <c r="C80" s="74" t="s">
        <v>74</v>
      </c>
      <c r="D80" s="74" t="s">
        <v>313</v>
      </c>
      <c r="E80" s="70">
        <v>122</v>
      </c>
      <c r="F80" s="72">
        <f>'Пр 11 ведом'!G655</f>
        <v>13.4</v>
      </c>
      <c r="G80" s="112"/>
    </row>
    <row r="81" spans="1:7" s="26" customFormat="1" ht="24.75" customHeight="1">
      <c r="A81" s="73" t="s">
        <v>386</v>
      </c>
      <c r="B81" s="70" t="s">
        <v>12</v>
      </c>
      <c r="C81" s="74" t="s">
        <v>74</v>
      </c>
      <c r="D81" s="74" t="s">
        <v>313</v>
      </c>
      <c r="E81" s="70" t="s">
        <v>113</v>
      </c>
      <c r="F81" s="72">
        <f>F82</f>
        <v>64.8</v>
      </c>
      <c r="G81" s="112"/>
    </row>
    <row r="82" spans="1:7" s="26" customFormat="1" ht="27.75" customHeight="1">
      <c r="A82" s="166" t="s">
        <v>525</v>
      </c>
      <c r="B82" s="70" t="s">
        <v>12</v>
      </c>
      <c r="C82" s="74" t="s">
        <v>74</v>
      </c>
      <c r="D82" s="74" t="s">
        <v>313</v>
      </c>
      <c r="E82" s="70" t="s">
        <v>115</v>
      </c>
      <c r="F82" s="72">
        <f>F84+F83</f>
        <v>64.8</v>
      </c>
      <c r="G82" s="112"/>
    </row>
    <row r="83" spans="1:7" s="26" customFormat="1" ht="27.75" customHeight="1">
      <c r="A83" s="166" t="s">
        <v>538</v>
      </c>
      <c r="B83" s="70" t="s">
        <v>12</v>
      </c>
      <c r="C83" s="74" t="s">
        <v>74</v>
      </c>
      <c r="D83" s="74" t="s">
        <v>313</v>
      </c>
      <c r="E83" s="70">
        <v>242</v>
      </c>
      <c r="F83" s="72">
        <f>'Пр 11 ведом'!G658</f>
        <v>41.4</v>
      </c>
      <c r="G83" s="112"/>
    </row>
    <row r="84" spans="1:7" s="26" customFormat="1" ht="27.75" customHeight="1">
      <c r="A84" s="166" t="s">
        <v>526</v>
      </c>
      <c r="B84" s="70" t="s">
        <v>12</v>
      </c>
      <c r="C84" s="74" t="s">
        <v>74</v>
      </c>
      <c r="D84" s="74" t="s">
        <v>313</v>
      </c>
      <c r="E84" s="70" t="s">
        <v>117</v>
      </c>
      <c r="F84" s="72">
        <f>'Пр 11 ведом'!G659</f>
        <v>23.4</v>
      </c>
      <c r="G84" s="112"/>
    </row>
    <row r="85" spans="1:7" s="63" customFormat="1" ht="14.25" customHeight="1">
      <c r="A85" s="73" t="s">
        <v>118</v>
      </c>
      <c r="B85" s="70" t="s">
        <v>12</v>
      </c>
      <c r="C85" s="74" t="s">
        <v>74</v>
      </c>
      <c r="D85" s="74" t="s">
        <v>313</v>
      </c>
      <c r="E85" s="70" t="s">
        <v>48</v>
      </c>
      <c r="F85" s="72">
        <f>F86</f>
        <v>1.8</v>
      </c>
      <c r="G85" s="112"/>
    </row>
    <row r="86" spans="1:7" s="63" customFormat="1" ht="20.25" customHeight="1">
      <c r="A86" s="166" t="s">
        <v>531</v>
      </c>
      <c r="B86" s="70" t="s">
        <v>12</v>
      </c>
      <c r="C86" s="74" t="s">
        <v>74</v>
      </c>
      <c r="D86" s="74" t="s">
        <v>313</v>
      </c>
      <c r="E86" s="70" t="s">
        <v>119</v>
      </c>
      <c r="F86" s="72">
        <f>F87</f>
        <v>1.8</v>
      </c>
      <c r="G86" s="112"/>
    </row>
    <row r="87" spans="1:7" s="68" customFormat="1" ht="20.25" customHeight="1">
      <c r="A87" s="73" t="s">
        <v>17</v>
      </c>
      <c r="B87" s="70" t="s">
        <v>12</v>
      </c>
      <c r="C87" s="74" t="s">
        <v>74</v>
      </c>
      <c r="D87" s="74" t="s">
        <v>313</v>
      </c>
      <c r="E87" s="70" t="s">
        <v>120</v>
      </c>
      <c r="F87" s="72">
        <f>'Пр 11 ведом'!G662</f>
        <v>1.8</v>
      </c>
      <c r="G87" s="112"/>
    </row>
    <row r="88" spans="1:8" s="68" customFormat="1" ht="12.75">
      <c r="A88" s="173" t="s">
        <v>152</v>
      </c>
      <c r="B88" s="92" t="s">
        <v>12</v>
      </c>
      <c r="C88" s="93" t="s">
        <v>18</v>
      </c>
      <c r="D88" s="70"/>
      <c r="E88" s="70"/>
      <c r="F88" s="195">
        <f>F98+F101+F97+F90</f>
        <v>499</v>
      </c>
      <c r="G88" s="111">
        <v>499</v>
      </c>
      <c r="H88" s="69">
        <f>G88-F88</f>
        <v>0</v>
      </c>
    </row>
    <row r="89" spans="1:8" s="68" customFormat="1" ht="33.75">
      <c r="A89" s="73" t="s">
        <v>474</v>
      </c>
      <c r="B89" s="70" t="s">
        <v>12</v>
      </c>
      <c r="C89" s="74" t="s">
        <v>18</v>
      </c>
      <c r="D89" s="70" t="s">
        <v>475</v>
      </c>
      <c r="E89" s="70"/>
      <c r="F89" s="72">
        <f>F90</f>
        <v>40</v>
      </c>
      <c r="G89" s="111"/>
      <c r="H89" s="69"/>
    </row>
    <row r="90" spans="1:8" s="68" customFormat="1" ht="33.75">
      <c r="A90" s="73" t="s">
        <v>501</v>
      </c>
      <c r="B90" s="70" t="s">
        <v>12</v>
      </c>
      <c r="C90" s="74" t="s">
        <v>18</v>
      </c>
      <c r="D90" s="70" t="s">
        <v>502</v>
      </c>
      <c r="E90" s="72">
        <f>F91</f>
        <v>40</v>
      </c>
      <c r="F90" s="72">
        <f>F91</f>
        <v>40</v>
      </c>
      <c r="G90" s="111"/>
      <c r="H90" s="69"/>
    </row>
    <row r="91" spans="1:8" s="68" customFormat="1" ht="22.5">
      <c r="A91" s="73" t="s">
        <v>386</v>
      </c>
      <c r="B91" s="70" t="s">
        <v>12</v>
      </c>
      <c r="C91" s="74" t="s">
        <v>18</v>
      </c>
      <c r="D91" s="70" t="s">
        <v>502</v>
      </c>
      <c r="E91" s="70" t="s">
        <v>113</v>
      </c>
      <c r="F91" s="72">
        <f>F92</f>
        <v>40</v>
      </c>
      <c r="G91" s="111"/>
      <c r="H91" s="69"/>
    </row>
    <row r="92" spans="1:8" s="68" customFormat="1" ht="22.5">
      <c r="A92" s="166" t="s">
        <v>525</v>
      </c>
      <c r="B92" s="70" t="s">
        <v>12</v>
      </c>
      <c r="C92" s="74" t="s">
        <v>18</v>
      </c>
      <c r="D92" s="70" t="s">
        <v>502</v>
      </c>
      <c r="E92" s="70" t="s">
        <v>115</v>
      </c>
      <c r="F92" s="72">
        <f>F93</f>
        <v>40</v>
      </c>
      <c r="G92" s="111"/>
      <c r="H92" s="69"/>
    </row>
    <row r="93" spans="1:8" s="68" customFormat="1" ht="22.5">
      <c r="A93" s="166" t="s">
        <v>526</v>
      </c>
      <c r="B93" s="70" t="s">
        <v>12</v>
      </c>
      <c r="C93" s="74" t="s">
        <v>18</v>
      </c>
      <c r="D93" s="70" t="s">
        <v>502</v>
      </c>
      <c r="E93" s="70" t="s">
        <v>117</v>
      </c>
      <c r="F93" s="72">
        <f>'Пр 11 ведом'!G379</f>
        <v>40</v>
      </c>
      <c r="G93" s="111"/>
      <c r="H93" s="69"/>
    </row>
    <row r="94" spans="1:7" s="26" customFormat="1" ht="22.5">
      <c r="A94" s="131" t="s">
        <v>506</v>
      </c>
      <c r="B94" s="70" t="s">
        <v>12</v>
      </c>
      <c r="C94" s="74" t="s">
        <v>18</v>
      </c>
      <c r="D94" s="70" t="s">
        <v>505</v>
      </c>
      <c r="E94" s="70"/>
      <c r="F94" s="72">
        <f>F95</f>
        <v>80</v>
      </c>
      <c r="G94" s="112"/>
    </row>
    <row r="95" spans="1:7" s="26" customFormat="1" ht="22.5">
      <c r="A95" s="73" t="s">
        <v>386</v>
      </c>
      <c r="B95" s="70" t="s">
        <v>12</v>
      </c>
      <c r="C95" s="74" t="s">
        <v>18</v>
      </c>
      <c r="D95" s="70" t="s">
        <v>505</v>
      </c>
      <c r="E95" s="70" t="s">
        <v>113</v>
      </c>
      <c r="F95" s="72">
        <f>F96</f>
        <v>80</v>
      </c>
      <c r="G95" s="112"/>
    </row>
    <row r="96" spans="1:7" s="26" customFormat="1" ht="22.5">
      <c r="A96" s="166" t="s">
        <v>525</v>
      </c>
      <c r="B96" s="70" t="s">
        <v>12</v>
      </c>
      <c r="C96" s="74" t="s">
        <v>18</v>
      </c>
      <c r="D96" s="70" t="s">
        <v>505</v>
      </c>
      <c r="E96" s="70" t="s">
        <v>115</v>
      </c>
      <c r="F96" s="72">
        <f>F97</f>
        <v>80</v>
      </c>
      <c r="G96" s="112"/>
    </row>
    <row r="97" spans="1:7" s="26" customFormat="1" ht="22.5">
      <c r="A97" s="166" t="s">
        <v>526</v>
      </c>
      <c r="B97" s="70" t="s">
        <v>12</v>
      </c>
      <c r="C97" s="74" t="s">
        <v>18</v>
      </c>
      <c r="D97" s="70" t="s">
        <v>505</v>
      </c>
      <c r="E97" s="70" t="s">
        <v>117</v>
      </c>
      <c r="F97" s="72">
        <f>'Пр 11 ведом'!G383</f>
        <v>80</v>
      </c>
      <c r="G97" s="112"/>
    </row>
    <row r="98" spans="1:7" s="26" customFormat="1" ht="36" customHeight="1">
      <c r="A98" s="198" t="s">
        <v>167</v>
      </c>
      <c r="B98" s="70" t="s">
        <v>12</v>
      </c>
      <c r="C98" s="74" t="s">
        <v>18</v>
      </c>
      <c r="D98" s="70" t="s">
        <v>281</v>
      </c>
      <c r="E98" s="70"/>
      <c r="F98" s="72">
        <f>F99</f>
        <v>7</v>
      </c>
      <c r="G98" s="112"/>
    </row>
    <row r="99" spans="1:7" s="26" customFormat="1" ht="15.75" customHeight="1">
      <c r="A99" s="201" t="s">
        <v>96</v>
      </c>
      <c r="B99" s="70" t="s">
        <v>12</v>
      </c>
      <c r="C99" s="74" t="s">
        <v>18</v>
      </c>
      <c r="D99" s="70" t="s">
        <v>281</v>
      </c>
      <c r="E99" s="70">
        <v>500</v>
      </c>
      <c r="F99" s="72">
        <f>F100</f>
        <v>7</v>
      </c>
      <c r="G99" s="112"/>
    </row>
    <row r="100" spans="1:7" s="26" customFormat="1" ht="15.75" customHeight="1">
      <c r="A100" s="73" t="s">
        <v>55</v>
      </c>
      <c r="B100" s="70" t="s">
        <v>12</v>
      </c>
      <c r="C100" s="74" t="s">
        <v>18</v>
      </c>
      <c r="D100" s="70" t="s">
        <v>281</v>
      </c>
      <c r="E100" s="70">
        <v>530</v>
      </c>
      <c r="F100" s="72">
        <f>'Пр 11 ведом'!G386+'Пр 11 ведом'!G321</f>
        <v>7</v>
      </c>
      <c r="G100" s="112"/>
    </row>
    <row r="101" spans="1:7" s="63" customFormat="1" ht="32.25" customHeight="1">
      <c r="A101" s="202" t="s">
        <v>379</v>
      </c>
      <c r="B101" s="70" t="s">
        <v>12</v>
      </c>
      <c r="C101" s="74" t="s">
        <v>18</v>
      </c>
      <c r="D101" s="70" t="s">
        <v>292</v>
      </c>
      <c r="E101" s="70" t="s">
        <v>10</v>
      </c>
      <c r="F101" s="72">
        <f>F102+F108</f>
        <v>372</v>
      </c>
      <c r="G101" s="112"/>
    </row>
    <row r="102" spans="1:7" s="63" customFormat="1" ht="45">
      <c r="A102" s="73" t="s">
        <v>105</v>
      </c>
      <c r="B102" s="70" t="s">
        <v>12</v>
      </c>
      <c r="C102" s="74" t="s">
        <v>18</v>
      </c>
      <c r="D102" s="70" t="s">
        <v>292</v>
      </c>
      <c r="E102" s="70" t="s">
        <v>106</v>
      </c>
      <c r="F102" s="72">
        <f>F103</f>
        <v>341.8</v>
      </c>
      <c r="G102" s="112"/>
    </row>
    <row r="103" spans="1:7" s="63" customFormat="1" ht="22.5" customHeight="1">
      <c r="A103" s="73" t="s">
        <v>107</v>
      </c>
      <c r="B103" s="70" t="s">
        <v>12</v>
      </c>
      <c r="C103" s="74" t="s">
        <v>18</v>
      </c>
      <c r="D103" s="70" t="s">
        <v>292</v>
      </c>
      <c r="E103" s="70" t="s">
        <v>108</v>
      </c>
      <c r="F103" s="72">
        <f>F104+F105+F106</f>
        <v>341.8</v>
      </c>
      <c r="G103" s="112"/>
    </row>
    <row r="104" spans="1:7" s="63" customFormat="1" ht="22.5" customHeight="1">
      <c r="A104" s="198" t="s">
        <v>384</v>
      </c>
      <c r="B104" s="70" t="s">
        <v>12</v>
      </c>
      <c r="C104" s="74" t="s">
        <v>18</v>
      </c>
      <c r="D104" s="70" t="s">
        <v>292</v>
      </c>
      <c r="E104" s="70" t="s">
        <v>110</v>
      </c>
      <c r="F104" s="72">
        <f>'Пр 11 ведом'!G390</f>
        <v>260.6</v>
      </c>
      <c r="G104" s="112"/>
    </row>
    <row r="105" spans="1:7" s="63" customFormat="1" ht="22.5" customHeight="1">
      <c r="A105" s="198" t="s">
        <v>524</v>
      </c>
      <c r="B105" s="70" t="s">
        <v>12</v>
      </c>
      <c r="C105" s="74" t="s">
        <v>18</v>
      </c>
      <c r="D105" s="70" t="s">
        <v>292</v>
      </c>
      <c r="E105" s="70">
        <v>122</v>
      </c>
      <c r="F105" s="72">
        <f>'Пр 11 ведом'!G391</f>
        <v>2.5</v>
      </c>
      <c r="G105" s="112"/>
    </row>
    <row r="106" spans="1:7" s="63" customFormat="1" ht="33" customHeight="1">
      <c r="A106" s="198" t="s">
        <v>385</v>
      </c>
      <c r="B106" s="70" t="s">
        <v>12</v>
      </c>
      <c r="C106" s="74" t="s">
        <v>18</v>
      </c>
      <c r="D106" s="70" t="s">
        <v>292</v>
      </c>
      <c r="E106" s="70">
        <v>129</v>
      </c>
      <c r="F106" s="72">
        <f>'Пр 11 ведом'!G392</f>
        <v>78.7</v>
      </c>
      <c r="G106" s="112"/>
    </row>
    <row r="107" spans="1:7" s="63" customFormat="1" ht="21" customHeight="1">
      <c r="A107" s="73" t="s">
        <v>386</v>
      </c>
      <c r="B107" s="70" t="s">
        <v>12</v>
      </c>
      <c r="C107" s="74" t="s">
        <v>18</v>
      </c>
      <c r="D107" s="70" t="s">
        <v>292</v>
      </c>
      <c r="E107" s="70">
        <v>200</v>
      </c>
      <c r="F107" s="72">
        <f>F108</f>
        <v>30.2</v>
      </c>
      <c r="G107" s="112"/>
    </row>
    <row r="108" spans="1:7" s="26" customFormat="1" ht="21" customHeight="1">
      <c r="A108" s="166" t="s">
        <v>525</v>
      </c>
      <c r="B108" s="70" t="s">
        <v>12</v>
      </c>
      <c r="C108" s="74" t="s">
        <v>18</v>
      </c>
      <c r="D108" s="70" t="s">
        <v>292</v>
      </c>
      <c r="E108" s="70" t="s">
        <v>115</v>
      </c>
      <c r="F108" s="72">
        <f>F109</f>
        <v>30.2</v>
      </c>
      <c r="G108" s="112"/>
    </row>
    <row r="109" spans="1:7" s="26" customFormat="1" ht="21" customHeight="1">
      <c r="A109" s="166" t="s">
        <v>526</v>
      </c>
      <c r="B109" s="70" t="s">
        <v>12</v>
      </c>
      <c r="C109" s="74" t="s">
        <v>18</v>
      </c>
      <c r="D109" s="70" t="s">
        <v>292</v>
      </c>
      <c r="E109" s="70" t="s">
        <v>117</v>
      </c>
      <c r="F109" s="72">
        <f>'Пр 11 ведом'!G395</f>
        <v>30.2</v>
      </c>
      <c r="G109" s="112"/>
    </row>
    <row r="110" spans="1:8" s="63" customFormat="1" ht="12.75">
      <c r="A110" s="194" t="s">
        <v>159</v>
      </c>
      <c r="B110" s="93" t="s">
        <v>76</v>
      </c>
      <c r="C110" s="93"/>
      <c r="D110" s="92"/>
      <c r="E110" s="92"/>
      <c r="F110" s="195">
        <f>F111</f>
        <v>731</v>
      </c>
      <c r="G110" s="111">
        <v>731</v>
      </c>
      <c r="H110" s="69">
        <f>G110-F110</f>
        <v>0</v>
      </c>
    </row>
    <row r="111" spans="1:7" s="63" customFormat="1" ht="12.75">
      <c r="A111" s="194" t="s">
        <v>160</v>
      </c>
      <c r="B111" s="93" t="s">
        <v>76</v>
      </c>
      <c r="C111" s="93" t="s">
        <v>14</v>
      </c>
      <c r="D111" s="93"/>
      <c r="E111" s="93"/>
      <c r="F111" s="195">
        <f>F112</f>
        <v>731</v>
      </c>
      <c r="G111" s="111"/>
    </row>
    <row r="112" spans="1:7" s="68" customFormat="1" ht="12.75">
      <c r="A112" s="194" t="s">
        <v>181</v>
      </c>
      <c r="B112" s="93" t="s">
        <v>76</v>
      </c>
      <c r="C112" s="93" t="s">
        <v>14</v>
      </c>
      <c r="D112" s="94" t="s">
        <v>239</v>
      </c>
      <c r="E112" s="92"/>
      <c r="F112" s="195">
        <f>F113</f>
        <v>731</v>
      </c>
      <c r="G112" s="111"/>
    </row>
    <row r="113" spans="1:7" s="26" customFormat="1" ht="33.75">
      <c r="A113" s="203" t="s">
        <v>377</v>
      </c>
      <c r="B113" s="74" t="s">
        <v>76</v>
      </c>
      <c r="C113" s="74" t="s">
        <v>14</v>
      </c>
      <c r="D113" s="74" t="s">
        <v>282</v>
      </c>
      <c r="E113" s="70"/>
      <c r="F113" s="72">
        <f>F114+F119+F122</f>
        <v>731</v>
      </c>
      <c r="G113" s="112"/>
    </row>
    <row r="114" spans="1:7" s="63" customFormat="1" ht="45">
      <c r="A114" s="73" t="s">
        <v>105</v>
      </c>
      <c r="B114" s="74" t="s">
        <v>76</v>
      </c>
      <c r="C114" s="74" t="s">
        <v>14</v>
      </c>
      <c r="D114" s="74" t="s">
        <v>282</v>
      </c>
      <c r="E114" s="70" t="s">
        <v>106</v>
      </c>
      <c r="F114" s="72">
        <f>F115</f>
        <v>187</v>
      </c>
      <c r="G114" s="112"/>
    </row>
    <row r="115" spans="1:7" s="63" customFormat="1" ht="12" customHeight="1">
      <c r="A115" s="73" t="s">
        <v>142</v>
      </c>
      <c r="B115" s="74" t="s">
        <v>76</v>
      </c>
      <c r="C115" s="74" t="s">
        <v>14</v>
      </c>
      <c r="D115" s="74" t="s">
        <v>282</v>
      </c>
      <c r="E115" s="70">
        <v>110</v>
      </c>
      <c r="F115" s="72">
        <f>F116+F117+F118</f>
        <v>187</v>
      </c>
      <c r="G115" s="112"/>
    </row>
    <row r="116" spans="1:7" s="63" customFormat="1" ht="12" customHeight="1">
      <c r="A116" s="204" t="s">
        <v>577</v>
      </c>
      <c r="B116" s="74" t="s">
        <v>76</v>
      </c>
      <c r="C116" s="74" t="s">
        <v>14</v>
      </c>
      <c r="D116" s="74" t="s">
        <v>282</v>
      </c>
      <c r="E116" s="70">
        <v>111</v>
      </c>
      <c r="F116" s="72">
        <f>'Пр 11 ведом'!G402</f>
        <v>143.6</v>
      </c>
      <c r="G116" s="112"/>
    </row>
    <row r="117" spans="1:7" s="63" customFormat="1" ht="22.5" customHeight="1" hidden="1">
      <c r="A117" s="166" t="s">
        <v>578</v>
      </c>
      <c r="B117" s="74" t="s">
        <v>76</v>
      </c>
      <c r="C117" s="74" t="s">
        <v>14</v>
      </c>
      <c r="D117" s="74" t="s">
        <v>282</v>
      </c>
      <c r="E117" s="70">
        <v>112</v>
      </c>
      <c r="F117" s="72">
        <f>'Пр 11 ведом'!G403</f>
        <v>0</v>
      </c>
      <c r="G117" s="112"/>
    </row>
    <row r="118" spans="1:7" s="63" customFormat="1" ht="21" customHeight="1">
      <c r="A118" s="198" t="s">
        <v>576</v>
      </c>
      <c r="B118" s="74" t="s">
        <v>76</v>
      </c>
      <c r="C118" s="74" t="s">
        <v>14</v>
      </c>
      <c r="D118" s="74" t="s">
        <v>282</v>
      </c>
      <c r="E118" s="70">
        <v>119</v>
      </c>
      <c r="F118" s="72">
        <f>'Пр 11 ведом'!G404</f>
        <v>43.4</v>
      </c>
      <c r="G118" s="112"/>
    </row>
    <row r="119" spans="1:7" s="63" customFormat="1" ht="21" customHeight="1">
      <c r="A119" s="73" t="s">
        <v>386</v>
      </c>
      <c r="B119" s="74" t="s">
        <v>76</v>
      </c>
      <c r="C119" s="74" t="s">
        <v>14</v>
      </c>
      <c r="D119" s="74" t="s">
        <v>282</v>
      </c>
      <c r="E119" s="70">
        <v>200</v>
      </c>
      <c r="F119" s="72">
        <f>F120</f>
        <v>4.8</v>
      </c>
      <c r="G119" s="112"/>
    </row>
    <row r="120" spans="1:7" s="75" customFormat="1" ht="21" customHeight="1">
      <c r="A120" s="166" t="s">
        <v>525</v>
      </c>
      <c r="B120" s="74" t="s">
        <v>76</v>
      </c>
      <c r="C120" s="74" t="s">
        <v>14</v>
      </c>
      <c r="D120" s="74" t="s">
        <v>282</v>
      </c>
      <c r="E120" s="70" t="s">
        <v>115</v>
      </c>
      <c r="F120" s="72">
        <f>F121</f>
        <v>4.8</v>
      </c>
      <c r="G120" s="122"/>
    </row>
    <row r="121" spans="1:7" s="26" customFormat="1" ht="24" customHeight="1">
      <c r="A121" s="166" t="s">
        <v>526</v>
      </c>
      <c r="B121" s="74" t="s">
        <v>76</v>
      </c>
      <c r="C121" s="74" t="s">
        <v>14</v>
      </c>
      <c r="D121" s="74" t="s">
        <v>282</v>
      </c>
      <c r="E121" s="70" t="s">
        <v>117</v>
      </c>
      <c r="F121" s="72">
        <f>'Пр 11 ведом'!G407</f>
        <v>4.8</v>
      </c>
      <c r="G121" s="112"/>
    </row>
    <row r="122" spans="1:7" s="63" customFormat="1" ht="12.75">
      <c r="A122" s="73" t="s">
        <v>96</v>
      </c>
      <c r="B122" s="74" t="s">
        <v>76</v>
      </c>
      <c r="C122" s="74" t="s">
        <v>14</v>
      </c>
      <c r="D122" s="74" t="s">
        <v>282</v>
      </c>
      <c r="E122" s="74" t="s">
        <v>43</v>
      </c>
      <c r="F122" s="72">
        <f>F123</f>
        <v>539.2</v>
      </c>
      <c r="G122" s="112"/>
    </row>
    <row r="123" spans="1:6" s="68" customFormat="1" ht="12.75">
      <c r="A123" s="73" t="s">
        <v>55</v>
      </c>
      <c r="B123" s="74" t="s">
        <v>76</v>
      </c>
      <c r="C123" s="74" t="s">
        <v>14</v>
      </c>
      <c r="D123" s="74" t="s">
        <v>282</v>
      </c>
      <c r="E123" s="74" t="s">
        <v>161</v>
      </c>
      <c r="F123" s="72">
        <f>'Пр 11 ведом'!G327</f>
        <v>539.2</v>
      </c>
    </row>
    <row r="124" spans="1:8" s="28" customFormat="1" ht="21">
      <c r="A124" s="194" t="s">
        <v>123</v>
      </c>
      <c r="B124" s="92" t="s">
        <v>14</v>
      </c>
      <c r="C124" s="93" t="s">
        <v>8</v>
      </c>
      <c r="D124" s="92" t="s">
        <v>9</v>
      </c>
      <c r="E124" s="92" t="s">
        <v>10</v>
      </c>
      <c r="F124" s="195">
        <f>F125+F140</f>
        <v>1578.1</v>
      </c>
      <c r="G124" s="111">
        <v>1578.1</v>
      </c>
      <c r="H124" s="134">
        <f>G124-F124</f>
        <v>0</v>
      </c>
    </row>
    <row r="125" spans="1:7" s="28" customFormat="1" ht="22.5">
      <c r="A125" s="73" t="s">
        <v>169</v>
      </c>
      <c r="B125" s="70" t="s">
        <v>14</v>
      </c>
      <c r="C125" s="74" t="s">
        <v>98</v>
      </c>
      <c r="D125" s="92"/>
      <c r="E125" s="92"/>
      <c r="F125" s="72">
        <f>F126+F135</f>
        <v>1478.1</v>
      </c>
      <c r="G125" s="112"/>
    </row>
    <row r="126" spans="1:7" s="28" customFormat="1" ht="12.75" customHeight="1">
      <c r="A126" s="205" t="s">
        <v>294</v>
      </c>
      <c r="B126" s="70" t="s">
        <v>14</v>
      </c>
      <c r="C126" s="74" t="s">
        <v>98</v>
      </c>
      <c r="D126" s="70" t="s">
        <v>293</v>
      </c>
      <c r="E126" s="92"/>
      <c r="F126" s="72">
        <f>F127+F131</f>
        <v>1098.1</v>
      </c>
      <c r="G126" s="112"/>
    </row>
    <row r="127" spans="1:7" s="26" customFormat="1" ht="45">
      <c r="A127" s="73" t="s">
        <v>105</v>
      </c>
      <c r="B127" s="70" t="s">
        <v>14</v>
      </c>
      <c r="C127" s="74" t="s">
        <v>98</v>
      </c>
      <c r="D127" s="70" t="s">
        <v>293</v>
      </c>
      <c r="E127" s="70" t="s">
        <v>106</v>
      </c>
      <c r="F127" s="72">
        <f>F128</f>
        <v>985.1</v>
      </c>
      <c r="G127" s="112"/>
    </row>
    <row r="128" spans="1:7" s="26" customFormat="1" ht="12.75" customHeight="1">
      <c r="A128" s="73" t="s">
        <v>142</v>
      </c>
      <c r="B128" s="70" t="s">
        <v>14</v>
      </c>
      <c r="C128" s="74" t="s">
        <v>98</v>
      </c>
      <c r="D128" s="70" t="s">
        <v>293</v>
      </c>
      <c r="E128" s="70">
        <v>110</v>
      </c>
      <c r="F128" s="72">
        <f>F129+F130</f>
        <v>985.1</v>
      </c>
      <c r="G128" s="112"/>
    </row>
    <row r="129" spans="1:7" s="26" customFormat="1" ht="9.75" customHeight="1">
      <c r="A129" s="204" t="s">
        <v>577</v>
      </c>
      <c r="B129" s="70" t="s">
        <v>14</v>
      </c>
      <c r="C129" s="74" t="s">
        <v>98</v>
      </c>
      <c r="D129" s="70" t="s">
        <v>293</v>
      </c>
      <c r="E129" s="70">
        <v>111</v>
      </c>
      <c r="F129" s="72">
        <f>'Пр 11 ведом'!G413</f>
        <v>756.6</v>
      </c>
      <c r="G129" s="112"/>
    </row>
    <row r="130" spans="1:7" s="26" customFormat="1" ht="31.5" customHeight="1">
      <c r="A130" s="198" t="s">
        <v>576</v>
      </c>
      <c r="B130" s="70" t="s">
        <v>14</v>
      </c>
      <c r="C130" s="74" t="s">
        <v>98</v>
      </c>
      <c r="D130" s="70" t="s">
        <v>293</v>
      </c>
      <c r="E130" s="70">
        <v>119</v>
      </c>
      <c r="F130" s="72">
        <f>'Пр 11 ведом'!G414</f>
        <v>228.5</v>
      </c>
      <c r="G130" s="112"/>
    </row>
    <row r="131" spans="1:7" s="26" customFormat="1" ht="31.5" customHeight="1">
      <c r="A131" s="73" t="s">
        <v>386</v>
      </c>
      <c r="B131" s="70" t="s">
        <v>14</v>
      </c>
      <c r="C131" s="74" t="s">
        <v>98</v>
      </c>
      <c r="D131" s="70" t="s">
        <v>293</v>
      </c>
      <c r="E131" s="70">
        <v>200</v>
      </c>
      <c r="F131" s="72">
        <f>F132</f>
        <v>113</v>
      </c>
      <c r="G131" s="112"/>
    </row>
    <row r="132" spans="1:7" s="26" customFormat="1" ht="31.5" customHeight="1">
      <c r="A132" s="166" t="s">
        <v>525</v>
      </c>
      <c r="B132" s="70" t="s">
        <v>14</v>
      </c>
      <c r="C132" s="74" t="s">
        <v>98</v>
      </c>
      <c r="D132" s="70" t="s">
        <v>293</v>
      </c>
      <c r="E132" s="70">
        <v>240</v>
      </c>
      <c r="F132" s="72">
        <f>F133+F134</f>
        <v>113</v>
      </c>
      <c r="G132" s="112"/>
    </row>
    <row r="133" spans="1:7" s="26" customFormat="1" ht="31.5" customHeight="1">
      <c r="A133" s="166" t="s">
        <v>538</v>
      </c>
      <c r="B133" s="70" t="s">
        <v>14</v>
      </c>
      <c r="C133" s="74" t="s">
        <v>98</v>
      </c>
      <c r="D133" s="70" t="s">
        <v>293</v>
      </c>
      <c r="E133" s="70">
        <v>242</v>
      </c>
      <c r="F133" s="72">
        <f>'Пр 11 ведом'!G417</f>
        <v>58</v>
      </c>
      <c r="G133" s="112"/>
    </row>
    <row r="134" spans="1:7" s="26" customFormat="1" ht="31.5" customHeight="1">
      <c r="A134" s="166" t="s">
        <v>526</v>
      </c>
      <c r="B134" s="70" t="s">
        <v>14</v>
      </c>
      <c r="C134" s="74" t="s">
        <v>98</v>
      </c>
      <c r="D134" s="70" t="s">
        <v>293</v>
      </c>
      <c r="E134" s="70">
        <v>244</v>
      </c>
      <c r="F134" s="72">
        <f>'Пр 11 ведом'!G418</f>
        <v>55</v>
      </c>
      <c r="G134" s="112"/>
    </row>
    <row r="135" spans="1:7" s="26" customFormat="1" ht="34.5" customHeight="1">
      <c r="A135" s="206" t="s">
        <v>400</v>
      </c>
      <c r="B135" s="70" t="s">
        <v>14</v>
      </c>
      <c r="C135" s="74" t="s">
        <v>98</v>
      </c>
      <c r="D135" s="70" t="s">
        <v>455</v>
      </c>
      <c r="E135" s="70"/>
      <c r="F135" s="72">
        <f>F136</f>
        <v>380</v>
      </c>
      <c r="G135" s="112"/>
    </row>
    <row r="136" spans="1:7" s="26" customFormat="1" ht="45">
      <c r="A136" s="206" t="s">
        <v>454</v>
      </c>
      <c r="B136" s="70" t="s">
        <v>14</v>
      </c>
      <c r="C136" s="74" t="s">
        <v>98</v>
      </c>
      <c r="D136" s="70" t="s">
        <v>456</v>
      </c>
      <c r="E136" s="70"/>
      <c r="F136" s="72">
        <f>F137</f>
        <v>380</v>
      </c>
      <c r="G136" s="112"/>
    </row>
    <row r="137" spans="1:7" s="63" customFormat="1" ht="25.5" customHeight="1">
      <c r="A137" s="73" t="s">
        <v>386</v>
      </c>
      <c r="B137" s="70" t="s">
        <v>14</v>
      </c>
      <c r="C137" s="74" t="s">
        <v>98</v>
      </c>
      <c r="D137" s="70" t="s">
        <v>456</v>
      </c>
      <c r="E137" s="130" t="s">
        <v>113</v>
      </c>
      <c r="F137" s="85">
        <f>+F138</f>
        <v>380</v>
      </c>
      <c r="G137" s="114"/>
    </row>
    <row r="138" spans="1:7" s="63" customFormat="1" ht="25.5" customHeight="1">
      <c r="A138" s="166" t="s">
        <v>525</v>
      </c>
      <c r="B138" s="70" t="s">
        <v>14</v>
      </c>
      <c r="C138" s="74" t="s">
        <v>98</v>
      </c>
      <c r="D138" s="70" t="s">
        <v>456</v>
      </c>
      <c r="E138" s="130" t="s">
        <v>115</v>
      </c>
      <c r="F138" s="85">
        <f>+F139</f>
        <v>380</v>
      </c>
      <c r="G138" s="114"/>
    </row>
    <row r="139" spans="1:7" s="63" customFormat="1" ht="25.5" customHeight="1">
      <c r="A139" s="166" t="s">
        <v>526</v>
      </c>
      <c r="B139" s="70" t="s">
        <v>14</v>
      </c>
      <c r="C139" s="74" t="s">
        <v>98</v>
      </c>
      <c r="D139" s="70" t="s">
        <v>456</v>
      </c>
      <c r="E139" s="130" t="s">
        <v>117</v>
      </c>
      <c r="F139" s="85">
        <f>'Пр 11 ведом'!G423</f>
        <v>380</v>
      </c>
      <c r="G139" s="114"/>
    </row>
    <row r="140" spans="1:8" s="63" customFormat="1" ht="21">
      <c r="A140" s="199" t="s">
        <v>0</v>
      </c>
      <c r="B140" s="92" t="s">
        <v>14</v>
      </c>
      <c r="C140" s="93" t="s">
        <v>95</v>
      </c>
      <c r="D140" s="92" t="s">
        <v>9</v>
      </c>
      <c r="E140" s="92" t="s">
        <v>10</v>
      </c>
      <c r="F140" s="195">
        <f>F141</f>
        <v>100</v>
      </c>
      <c r="G140" s="111">
        <v>100</v>
      </c>
      <c r="H140" s="69">
        <f>G140-F140</f>
        <v>0</v>
      </c>
    </row>
    <row r="141" spans="1:7" s="63" customFormat="1" ht="32.25" customHeight="1">
      <c r="A141" s="73" t="s">
        <v>457</v>
      </c>
      <c r="B141" s="70" t="s">
        <v>14</v>
      </c>
      <c r="C141" s="74" t="s">
        <v>95</v>
      </c>
      <c r="D141" s="70" t="s">
        <v>458</v>
      </c>
      <c r="E141" s="70" t="s">
        <v>10</v>
      </c>
      <c r="F141" s="72">
        <f>F142+F146</f>
        <v>100</v>
      </c>
      <c r="G141" s="112"/>
    </row>
    <row r="142" spans="1:7" s="63" customFormat="1" ht="29.25" customHeight="1">
      <c r="A142" s="132" t="s">
        <v>508</v>
      </c>
      <c r="B142" s="130" t="s">
        <v>14</v>
      </c>
      <c r="C142" s="130" t="s">
        <v>95</v>
      </c>
      <c r="D142" s="70" t="s">
        <v>459</v>
      </c>
      <c r="E142" s="130" t="s">
        <v>10</v>
      </c>
      <c r="F142" s="85">
        <f>+F143</f>
        <v>70</v>
      </c>
      <c r="G142" s="114"/>
    </row>
    <row r="143" spans="1:7" s="63" customFormat="1" ht="21.75" customHeight="1">
      <c r="A143" s="73" t="s">
        <v>386</v>
      </c>
      <c r="B143" s="130" t="s">
        <v>14</v>
      </c>
      <c r="C143" s="130" t="s">
        <v>95</v>
      </c>
      <c r="D143" s="70" t="s">
        <v>459</v>
      </c>
      <c r="E143" s="130" t="s">
        <v>113</v>
      </c>
      <c r="F143" s="85">
        <f>+F144</f>
        <v>70</v>
      </c>
      <c r="G143" s="114"/>
    </row>
    <row r="144" spans="1:7" s="63" customFormat="1" ht="21.75" customHeight="1">
      <c r="A144" s="166" t="s">
        <v>525</v>
      </c>
      <c r="B144" s="130" t="s">
        <v>14</v>
      </c>
      <c r="C144" s="130" t="s">
        <v>95</v>
      </c>
      <c r="D144" s="70" t="s">
        <v>459</v>
      </c>
      <c r="E144" s="130" t="s">
        <v>115</v>
      </c>
      <c r="F144" s="85">
        <f>+F145</f>
        <v>70</v>
      </c>
      <c r="G144" s="114"/>
    </row>
    <row r="145" spans="1:7" s="63" customFormat="1" ht="21.75" customHeight="1">
      <c r="A145" s="166" t="s">
        <v>526</v>
      </c>
      <c r="B145" s="130" t="s">
        <v>14</v>
      </c>
      <c r="C145" s="130" t="s">
        <v>95</v>
      </c>
      <c r="D145" s="70" t="s">
        <v>459</v>
      </c>
      <c r="E145" s="130" t="s">
        <v>117</v>
      </c>
      <c r="F145" s="85">
        <f>'Пр 11 ведом'!G429</f>
        <v>70</v>
      </c>
      <c r="G145" s="114"/>
    </row>
    <row r="146" spans="1:7" s="63" customFormat="1" ht="21.75" customHeight="1">
      <c r="A146" s="132" t="s">
        <v>509</v>
      </c>
      <c r="B146" s="130" t="s">
        <v>14</v>
      </c>
      <c r="C146" s="130" t="s">
        <v>95</v>
      </c>
      <c r="D146" s="70" t="s">
        <v>460</v>
      </c>
      <c r="E146" s="130" t="s">
        <v>10</v>
      </c>
      <c r="F146" s="85">
        <f>+F147</f>
        <v>30</v>
      </c>
      <c r="G146" s="114"/>
    </row>
    <row r="147" spans="1:7" s="63" customFormat="1" ht="21" customHeight="1">
      <c r="A147" s="73" t="s">
        <v>386</v>
      </c>
      <c r="B147" s="130" t="s">
        <v>14</v>
      </c>
      <c r="C147" s="130" t="s">
        <v>95</v>
      </c>
      <c r="D147" s="70" t="s">
        <v>460</v>
      </c>
      <c r="E147" s="130" t="s">
        <v>113</v>
      </c>
      <c r="F147" s="85">
        <f>+F148</f>
        <v>30</v>
      </c>
      <c r="G147" s="114"/>
    </row>
    <row r="148" spans="1:7" s="63" customFormat="1" ht="21" customHeight="1">
      <c r="A148" s="166" t="s">
        <v>525</v>
      </c>
      <c r="B148" s="130" t="s">
        <v>14</v>
      </c>
      <c r="C148" s="130" t="s">
        <v>95</v>
      </c>
      <c r="D148" s="70" t="s">
        <v>460</v>
      </c>
      <c r="E148" s="130" t="s">
        <v>115</v>
      </c>
      <c r="F148" s="85">
        <f>+F149</f>
        <v>30</v>
      </c>
      <c r="G148" s="114"/>
    </row>
    <row r="149" spans="1:7" s="63" customFormat="1" ht="21" customHeight="1">
      <c r="A149" s="166" t="s">
        <v>526</v>
      </c>
      <c r="B149" s="130" t="s">
        <v>14</v>
      </c>
      <c r="C149" s="130" t="s">
        <v>95</v>
      </c>
      <c r="D149" s="70" t="s">
        <v>460</v>
      </c>
      <c r="E149" s="130" t="s">
        <v>117</v>
      </c>
      <c r="F149" s="85">
        <f>'Пр 11 ведом'!G433</f>
        <v>30</v>
      </c>
      <c r="G149" s="114"/>
    </row>
    <row r="150" spans="1:8" s="68" customFormat="1" ht="12.75">
      <c r="A150" s="194" t="s">
        <v>49</v>
      </c>
      <c r="B150" s="92" t="s">
        <v>15</v>
      </c>
      <c r="C150" s="93" t="s">
        <v>8</v>
      </c>
      <c r="D150" s="92" t="s">
        <v>9</v>
      </c>
      <c r="E150" s="92" t="s">
        <v>10</v>
      </c>
      <c r="F150" s="195">
        <f>F151+F173+F167</f>
        <v>14010.9</v>
      </c>
      <c r="G150" s="111">
        <v>14010.9</v>
      </c>
      <c r="H150" s="134">
        <f>G150-F150</f>
        <v>0</v>
      </c>
    </row>
    <row r="151" spans="1:8" s="68" customFormat="1" ht="12.75">
      <c r="A151" s="194" t="s">
        <v>149</v>
      </c>
      <c r="B151" s="92" t="s">
        <v>15</v>
      </c>
      <c r="C151" s="93" t="s">
        <v>79</v>
      </c>
      <c r="D151" s="92" t="s">
        <v>9</v>
      </c>
      <c r="E151" s="92" t="s">
        <v>10</v>
      </c>
      <c r="F151" s="195">
        <f>F152</f>
        <v>2274</v>
      </c>
      <c r="G151" s="111">
        <v>2274</v>
      </c>
      <c r="H151" s="134">
        <f>G151-F151</f>
        <v>0</v>
      </c>
    </row>
    <row r="152" spans="1:8" s="68" customFormat="1" ht="24" customHeight="1">
      <c r="A152" s="73" t="s">
        <v>268</v>
      </c>
      <c r="B152" s="70" t="s">
        <v>15</v>
      </c>
      <c r="C152" s="74" t="s">
        <v>79</v>
      </c>
      <c r="D152" s="70" t="s">
        <v>267</v>
      </c>
      <c r="E152" s="70"/>
      <c r="F152" s="72">
        <f>F153</f>
        <v>2274</v>
      </c>
      <c r="G152" s="111"/>
      <c r="H152" s="129"/>
    </row>
    <row r="153" spans="1:7" s="68" customFormat="1" ht="24" customHeight="1">
      <c r="A153" s="196" t="s">
        <v>269</v>
      </c>
      <c r="B153" s="70" t="s">
        <v>15</v>
      </c>
      <c r="C153" s="74" t="s">
        <v>79</v>
      </c>
      <c r="D153" s="70" t="s">
        <v>266</v>
      </c>
      <c r="E153" s="70" t="s">
        <v>10</v>
      </c>
      <c r="F153" s="72">
        <f>F154</f>
        <v>2274</v>
      </c>
      <c r="G153" s="112"/>
    </row>
    <row r="154" spans="1:7" s="63" customFormat="1" ht="25.5" customHeight="1">
      <c r="A154" s="73" t="s">
        <v>270</v>
      </c>
      <c r="B154" s="70" t="s">
        <v>15</v>
      </c>
      <c r="C154" s="74" t="s">
        <v>79</v>
      </c>
      <c r="D154" s="70" t="s">
        <v>265</v>
      </c>
      <c r="E154" s="70" t="s">
        <v>10</v>
      </c>
      <c r="F154" s="72">
        <f>F155+F159+F163</f>
        <v>2274</v>
      </c>
      <c r="G154" s="112"/>
    </row>
    <row r="155" spans="1:7" s="63" customFormat="1" ht="45">
      <c r="A155" s="73" t="s">
        <v>105</v>
      </c>
      <c r="B155" s="70" t="s">
        <v>15</v>
      </c>
      <c r="C155" s="74" t="s">
        <v>79</v>
      </c>
      <c r="D155" s="70" t="s">
        <v>271</v>
      </c>
      <c r="E155" s="70" t="s">
        <v>106</v>
      </c>
      <c r="F155" s="72">
        <f>F156</f>
        <v>2129.3</v>
      </c>
      <c r="G155" s="112"/>
    </row>
    <row r="156" spans="1:7" s="63" customFormat="1" ht="21" customHeight="1">
      <c r="A156" s="73" t="s">
        <v>107</v>
      </c>
      <c r="B156" s="70" t="s">
        <v>15</v>
      </c>
      <c r="C156" s="74" t="s">
        <v>79</v>
      </c>
      <c r="D156" s="70" t="s">
        <v>271</v>
      </c>
      <c r="E156" s="70" t="s">
        <v>108</v>
      </c>
      <c r="F156" s="72">
        <f>F157+F158</f>
        <v>2129.3</v>
      </c>
      <c r="G156" s="112"/>
    </row>
    <row r="157" spans="1:7" s="63" customFormat="1" ht="12" customHeight="1">
      <c r="A157" s="198" t="s">
        <v>384</v>
      </c>
      <c r="B157" s="70" t="s">
        <v>15</v>
      </c>
      <c r="C157" s="74" t="s">
        <v>79</v>
      </c>
      <c r="D157" s="70" t="s">
        <v>271</v>
      </c>
      <c r="E157" s="70">
        <v>121</v>
      </c>
      <c r="F157" s="72">
        <f>'Пр 11 ведом'!G253</f>
        <v>1635.4</v>
      </c>
      <c r="G157" s="112"/>
    </row>
    <row r="158" spans="1:7" s="63" customFormat="1" ht="36" customHeight="1">
      <c r="A158" s="198" t="s">
        <v>385</v>
      </c>
      <c r="B158" s="70" t="s">
        <v>15</v>
      </c>
      <c r="C158" s="74" t="s">
        <v>79</v>
      </c>
      <c r="D158" s="70" t="s">
        <v>271</v>
      </c>
      <c r="E158" s="70">
        <v>129</v>
      </c>
      <c r="F158" s="72">
        <f>'Пр 11 ведом'!G254</f>
        <v>493.9</v>
      </c>
      <c r="G158" s="112"/>
    </row>
    <row r="159" spans="1:7" s="63" customFormat="1" ht="21" customHeight="1">
      <c r="A159" s="73" t="s">
        <v>386</v>
      </c>
      <c r="B159" s="70" t="s">
        <v>15</v>
      </c>
      <c r="C159" s="74" t="s">
        <v>79</v>
      </c>
      <c r="D159" s="70" t="s">
        <v>272</v>
      </c>
      <c r="E159" s="70" t="s">
        <v>113</v>
      </c>
      <c r="F159" s="72">
        <f>F160</f>
        <v>140</v>
      </c>
      <c r="G159" s="112"/>
    </row>
    <row r="160" spans="1:7" s="63" customFormat="1" ht="21" customHeight="1">
      <c r="A160" s="166" t="s">
        <v>525</v>
      </c>
      <c r="B160" s="70" t="s">
        <v>15</v>
      </c>
      <c r="C160" s="74" t="s">
        <v>79</v>
      </c>
      <c r="D160" s="70" t="s">
        <v>272</v>
      </c>
      <c r="E160" s="70" t="s">
        <v>115</v>
      </c>
      <c r="F160" s="72">
        <f>F162+F161</f>
        <v>140</v>
      </c>
      <c r="G160" s="112"/>
    </row>
    <row r="161" spans="1:7" s="63" customFormat="1" ht="21" customHeight="1">
      <c r="A161" s="166" t="s">
        <v>538</v>
      </c>
      <c r="B161" s="70" t="s">
        <v>15</v>
      </c>
      <c r="C161" s="74" t="s">
        <v>79</v>
      </c>
      <c r="D161" s="70" t="s">
        <v>272</v>
      </c>
      <c r="E161" s="70">
        <v>242</v>
      </c>
      <c r="F161" s="72">
        <f>'Пр 11 ведом'!G258</f>
        <v>32.6</v>
      </c>
      <c r="G161" s="112"/>
    </row>
    <row r="162" spans="1:7" s="63" customFormat="1" ht="21" customHeight="1">
      <c r="A162" s="166" t="s">
        <v>526</v>
      </c>
      <c r="B162" s="70" t="s">
        <v>15</v>
      </c>
      <c r="C162" s="74" t="s">
        <v>79</v>
      </c>
      <c r="D162" s="70" t="s">
        <v>272</v>
      </c>
      <c r="E162" s="70" t="s">
        <v>117</v>
      </c>
      <c r="F162" s="72">
        <f>'Пр 11 ведом'!G259</f>
        <v>107.4</v>
      </c>
      <c r="G162" s="112"/>
    </row>
    <row r="163" spans="1:7" s="63" customFormat="1" ht="21" customHeight="1">
      <c r="A163" s="73" t="s">
        <v>118</v>
      </c>
      <c r="B163" s="70" t="s">
        <v>15</v>
      </c>
      <c r="C163" s="74" t="s">
        <v>79</v>
      </c>
      <c r="D163" s="70" t="s">
        <v>272</v>
      </c>
      <c r="E163" s="70" t="s">
        <v>48</v>
      </c>
      <c r="F163" s="72">
        <f>F164</f>
        <v>4.7</v>
      </c>
      <c r="G163" s="112"/>
    </row>
    <row r="164" spans="1:7" s="63" customFormat="1" ht="21" customHeight="1">
      <c r="A164" s="166" t="s">
        <v>531</v>
      </c>
      <c r="B164" s="70" t="s">
        <v>15</v>
      </c>
      <c r="C164" s="74" t="s">
        <v>79</v>
      </c>
      <c r="D164" s="70" t="s">
        <v>272</v>
      </c>
      <c r="E164" s="70" t="s">
        <v>119</v>
      </c>
      <c r="F164" s="72">
        <f>F165+F166</f>
        <v>4.7</v>
      </c>
      <c r="G164" s="112"/>
    </row>
    <row r="165" spans="1:7" s="63" customFormat="1" ht="16.5" customHeight="1">
      <c r="A165" s="73" t="s">
        <v>17</v>
      </c>
      <c r="B165" s="70" t="s">
        <v>15</v>
      </c>
      <c r="C165" s="74" t="s">
        <v>79</v>
      </c>
      <c r="D165" s="70" t="s">
        <v>272</v>
      </c>
      <c r="E165" s="70" t="s">
        <v>120</v>
      </c>
      <c r="F165" s="72">
        <f>'Пр 11 ведом'!G262</f>
        <v>3.5</v>
      </c>
      <c r="G165" s="112"/>
    </row>
    <row r="166" spans="1:7" s="63" customFormat="1" ht="16.5" customHeight="1">
      <c r="A166" s="166" t="s">
        <v>532</v>
      </c>
      <c r="B166" s="70" t="s">
        <v>15</v>
      </c>
      <c r="C166" s="74" t="s">
        <v>79</v>
      </c>
      <c r="D166" s="70" t="s">
        <v>272</v>
      </c>
      <c r="E166" s="70" t="s">
        <v>122</v>
      </c>
      <c r="F166" s="72">
        <f>'Пр 11 ведом'!G263</f>
        <v>1.2</v>
      </c>
      <c r="G166" s="112"/>
    </row>
    <row r="167" spans="1:8" s="63" customFormat="1" ht="12.75">
      <c r="A167" s="207" t="s">
        <v>533</v>
      </c>
      <c r="B167" s="74" t="s">
        <v>15</v>
      </c>
      <c r="C167" s="74" t="s">
        <v>98</v>
      </c>
      <c r="D167" s="92"/>
      <c r="E167" s="92"/>
      <c r="F167" s="195">
        <f>F168</f>
        <v>9579</v>
      </c>
      <c r="G167" s="111">
        <v>9579</v>
      </c>
      <c r="H167" s="134">
        <f>G167-F167</f>
        <v>0</v>
      </c>
    </row>
    <row r="168" spans="1:7" s="63" customFormat="1" ht="21">
      <c r="A168" s="199" t="s">
        <v>461</v>
      </c>
      <c r="B168" s="74" t="s">
        <v>15</v>
      </c>
      <c r="C168" s="74" t="s">
        <v>98</v>
      </c>
      <c r="D168" s="92"/>
      <c r="E168" s="92"/>
      <c r="F168" s="195">
        <f>F169</f>
        <v>9579</v>
      </c>
      <c r="G168" s="111"/>
    </row>
    <row r="169" spans="1:7" s="7" customFormat="1" ht="135">
      <c r="A169" s="208" t="s">
        <v>462</v>
      </c>
      <c r="B169" s="74" t="s">
        <v>15</v>
      </c>
      <c r="C169" s="74" t="s">
        <v>98</v>
      </c>
      <c r="D169" s="70" t="s">
        <v>492</v>
      </c>
      <c r="E169" s="70"/>
      <c r="F169" s="72">
        <f>F170</f>
        <v>9579</v>
      </c>
      <c r="G169" s="122"/>
    </row>
    <row r="170" spans="1:7" s="7" customFormat="1" ht="26.25" customHeight="1">
      <c r="A170" s="73" t="s">
        <v>386</v>
      </c>
      <c r="B170" s="74" t="s">
        <v>15</v>
      </c>
      <c r="C170" s="74" t="s">
        <v>98</v>
      </c>
      <c r="D170" s="70" t="s">
        <v>492</v>
      </c>
      <c r="E170" s="70" t="s">
        <v>113</v>
      </c>
      <c r="F170" s="72">
        <f>F171</f>
        <v>9579</v>
      </c>
      <c r="G170" s="122"/>
    </row>
    <row r="171" spans="1:7" s="7" customFormat="1" ht="26.25" customHeight="1">
      <c r="A171" s="166" t="s">
        <v>525</v>
      </c>
      <c r="B171" s="74" t="s">
        <v>15</v>
      </c>
      <c r="C171" s="74" t="s">
        <v>98</v>
      </c>
      <c r="D171" s="70" t="s">
        <v>492</v>
      </c>
      <c r="E171" s="70" t="s">
        <v>115</v>
      </c>
      <c r="F171" s="72">
        <f>F172</f>
        <v>9579</v>
      </c>
      <c r="G171" s="122"/>
    </row>
    <row r="172" spans="1:7" s="7" customFormat="1" ht="26.25" customHeight="1">
      <c r="A172" s="166" t="s">
        <v>526</v>
      </c>
      <c r="B172" s="74" t="s">
        <v>15</v>
      </c>
      <c r="C172" s="74" t="s">
        <v>98</v>
      </c>
      <c r="D172" s="70" t="s">
        <v>492</v>
      </c>
      <c r="E172" s="70" t="s">
        <v>117</v>
      </c>
      <c r="F172" s="72">
        <f>'Пр 11 ведом'!G447</f>
        <v>9579</v>
      </c>
      <c r="G172" s="122"/>
    </row>
    <row r="173" spans="1:8" s="63" customFormat="1" ht="12.75">
      <c r="A173" s="194" t="s">
        <v>50</v>
      </c>
      <c r="B173" s="93" t="s">
        <v>15</v>
      </c>
      <c r="C173" s="93" t="s">
        <v>51</v>
      </c>
      <c r="D173" s="92"/>
      <c r="E173" s="92"/>
      <c r="F173" s="209">
        <f>F174+F208+F219+F228+F233</f>
        <v>2157.9</v>
      </c>
      <c r="G173" s="119">
        <v>2157.9</v>
      </c>
      <c r="H173" s="91">
        <f>G173-F173</f>
        <v>0</v>
      </c>
    </row>
    <row r="174" spans="1:7" s="63" customFormat="1" ht="21" customHeight="1">
      <c r="A174" s="73" t="s">
        <v>171</v>
      </c>
      <c r="B174" s="74" t="s">
        <v>15</v>
      </c>
      <c r="C174" s="74" t="s">
        <v>51</v>
      </c>
      <c r="D174" s="70" t="s">
        <v>267</v>
      </c>
      <c r="E174" s="70" t="s">
        <v>10</v>
      </c>
      <c r="F174" s="210">
        <f>F175+F203+F200</f>
        <v>817.3</v>
      </c>
      <c r="G174" s="120"/>
    </row>
    <row r="175" spans="1:7" s="63" customFormat="1" ht="21" customHeight="1">
      <c r="A175" s="73" t="s">
        <v>419</v>
      </c>
      <c r="B175" s="74" t="s">
        <v>15</v>
      </c>
      <c r="C175" s="74" t="s">
        <v>51</v>
      </c>
      <c r="D175" s="70" t="s">
        <v>426</v>
      </c>
      <c r="E175" s="70"/>
      <c r="F175" s="210">
        <f>F176+F180+F184+F188+F192+F196</f>
        <v>380</v>
      </c>
      <c r="G175" s="120"/>
    </row>
    <row r="176" spans="1:7" s="63" customFormat="1" ht="21" customHeight="1">
      <c r="A176" s="73" t="s">
        <v>420</v>
      </c>
      <c r="B176" s="74" t="s">
        <v>15</v>
      </c>
      <c r="C176" s="74" t="s">
        <v>51</v>
      </c>
      <c r="D176" s="70" t="s">
        <v>427</v>
      </c>
      <c r="E176" s="70"/>
      <c r="F176" s="210">
        <f>F177</f>
        <v>80</v>
      </c>
      <c r="G176" s="120"/>
    </row>
    <row r="177" spans="1:7" s="63" customFormat="1" ht="21.75" customHeight="1">
      <c r="A177" s="73" t="s">
        <v>386</v>
      </c>
      <c r="B177" s="74" t="s">
        <v>15</v>
      </c>
      <c r="C177" s="74" t="s">
        <v>51</v>
      </c>
      <c r="D177" s="70" t="s">
        <v>427</v>
      </c>
      <c r="E177" s="70" t="s">
        <v>113</v>
      </c>
      <c r="F177" s="210">
        <f>F178</f>
        <v>80</v>
      </c>
      <c r="G177" s="120"/>
    </row>
    <row r="178" spans="1:7" s="63" customFormat="1" ht="21.75" customHeight="1">
      <c r="A178" s="166" t="s">
        <v>525</v>
      </c>
      <c r="B178" s="74" t="s">
        <v>15</v>
      </c>
      <c r="C178" s="74" t="s">
        <v>51</v>
      </c>
      <c r="D178" s="70" t="s">
        <v>427</v>
      </c>
      <c r="E178" s="70" t="s">
        <v>115</v>
      </c>
      <c r="F178" s="210">
        <f>F179</f>
        <v>80</v>
      </c>
      <c r="G178" s="120"/>
    </row>
    <row r="179" spans="1:7" s="63" customFormat="1" ht="21.75" customHeight="1">
      <c r="A179" s="166" t="s">
        <v>526</v>
      </c>
      <c r="B179" s="74" t="s">
        <v>15</v>
      </c>
      <c r="C179" s="74" t="s">
        <v>51</v>
      </c>
      <c r="D179" s="70" t="s">
        <v>427</v>
      </c>
      <c r="E179" s="70">
        <v>244</v>
      </c>
      <c r="F179" s="210">
        <f>'Пр 11 ведом'!G270</f>
        <v>80</v>
      </c>
      <c r="G179" s="120"/>
    </row>
    <row r="180" spans="1:7" s="63" customFormat="1" ht="21" customHeight="1">
      <c r="A180" s="73" t="s">
        <v>421</v>
      </c>
      <c r="B180" s="74" t="s">
        <v>15</v>
      </c>
      <c r="C180" s="74" t="s">
        <v>51</v>
      </c>
      <c r="D180" s="70" t="s">
        <v>428</v>
      </c>
      <c r="E180" s="70"/>
      <c r="F180" s="210">
        <f>F181</f>
        <v>30</v>
      </c>
      <c r="G180" s="120"/>
    </row>
    <row r="181" spans="1:7" s="63" customFormat="1" ht="21" customHeight="1">
      <c r="A181" s="73" t="s">
        <v>386</v>
      </c>
      <c r="B181" s="74" t="s">
        <v>15</v>
      </c>
      <c r="C181" s="74" t="s">
        <v>51</v>
      </c>
      <c r="D181" s="70" t="s">
        <v>428</v>
      </c>
      <c r="E181" s="70" t="s">
        <v>113</v>
      </c>
      <c r="F181" s="210">
        <f>F182</f>
        <v>30</v>
      </c>
      <c r="G181" s="120"/>
    </row>
    <row r="182" spans="1:7" s="63" customFormat="1" ht="21" customHeight="1">
      <c r="A182" s="166" t="s">
        <v>525</v>
      </c>
      <c r="B182" s="74" t="s">
        <v>15</v>
      </c>
      <c r="C182" s="74" t="s">
        <v>51</v>
      </c>
      <c r="D182" s="70" t="s">
        <v>428</v>
      </c>
      <c r="E182" s="70" t="s">
        <v>115</v>
      </c>
      <c r="F182" s="210">
        <f>F183</f>
        <v>30</v>
      </c>
      <c r="G182" s="120"/>
    </row>
    <row r="183" spans="1:7" s="63" customFormat="1" ht="24" customHeight="1">
      <c r="A183" s="166" t="s">
        <v>526</v>
      </c>
      <c r="B183" s="74" t="s">
        <v>15</v>
      </c>
      <c r="C183" s="74" t="s">
        <v>51</v>
      </c>
      <c r="D183" s="70" t="s">
        <v>428</v>
      </c>
      <c r="E183" s="70" t="s">
        <v>117</v>
      </c>
      <c r="F183" s="210">
        <f>'Пр 11 ведом'!G274</f>
        <v>30</v>
      </c>
      <c r="G183" s="120"/>
    </row>
    <row r="184" spans="1:7" s="63" customFormat="1" ht="30.75" customHeight="1">
      <c r="A184" s="73" t="s">
        <v>422</v>
      </c>
      <c r="B184" s="74" t="s">
        <v>15</v>
      </c>
      <c r="C184" s="74" t="s">
        <v>51</v>
      </c>
      <c r="D184" s="70" t="s">
        <v>429</v>
      </c>
      <c r="E184" s="70"/>
      <c r="F184" s="210">
        <f>F185</f>
        <v>40</v>
      </c>
      <c r="G184" s="120"/>
    </row>
    <row r="185" spans="1:7" s="63" customFormat="1" ht="22.5" customHeight="1">
      <c r="A185" s="73" t="s">
        <v>386</v>
      </c>
      <c r="B185" s="74" t="s">
        <v>15</v>
      </c>
      <c r="C185" s="74" t="s">
        <v>51</v>
      </c>
      <c r="D185" s="70" t="s">
        <v>429</v>
      </c>
      <c r="E185" s="70" t="s">
        <v>113</v>
      </c>
      <c r="F185" s="210">
        <f>F186</f>
        <v>40</v>
      </c>
      <c r="G185" s="120"/>
    </row>
    <row r="186" spans="1:7" s="63" customFormat="1" ht="22.5" customHeight="1">
      <c r="A186" s="166" t="s">
        <v>525</v>
      </c>
      <c r="B186" s="74" t="s">
        <v>15</v>
      </c>
      <c r="C186" s="74" t="s">
        <v>51</v>
      </c>
      <c r="D186" s="70" t="s">
        <v>429</v>
      </c>
      <c r="E186" s="70" t="s">
        <v>115</v>
      </c>
      <c r="F186" s="210">
        <f>F187</f>
        <v>40</v>
      </c>
      <c r="G186" s="120"/>
    </row>
    <row r="187" spans="1:7" s="63" customFormat="1" ht="22.5" customHeight="1">
      <c r="A187" s="166" t="s">
        <v>526</v>
      </c>
      <c r="B187" s="74" t="s">
        <v>15</v>
      </c>
      <c r="C187" s="74" t="s">
        <v>51</v>
      </c>
      <c r="D187" s="70" t="s">
        <v>429</v>
      </c>
      <c r="E187" s="70" t="s">
        <v>117</v>
      </c>
      <c r="F187" s="210">
        <f>'Пр 11 ведом'!G278</f>
        <v>40</v>
      </c>
      <c r="G187" s="120"/>
    </row>
    <row r="188" spans="1:7" s="63" customFormat="1" ht="15.75" customHeight="1">
      <c r="A188" s="73" t="s">
        <v>423</v>
      </c>
      <c r="B188" s="74" t="s">
        <v>15</v>
      </c>
      <c r="C188" s="74" t="s">
        <v>51</v>
      </c>
      <c r="D188" s="70" t="s">
        <v>430</v>
      </c>
      <c r="E188" s="70"/>
      <c r="F188" s="210">
        <f>F189</f>
        <v>40</v>
      </c>
      <c r="G188" s="120"/>
    </row>
    <row r="189" spans="1:7" s="63" customFormat="1" ht="24" customHeight="1">
      <c r="A189" s="73" t="s">
        <v>386</v>
      </c>
      <c r="B189" s="74" t="s">
        <v>15</v>
      </c>
      <c r="C189" s="74" t="s">
        <v>51</v>
      </c>
      <c r="D189" s="70" t="s">
        <v>430</v>
      </c>
      <c r="E189" s="70" t="s">
        <v>113</v>
      </c>
      <c r="F189" s="210">
        <f>F190</f>
        <v>40</v>
      </c>
      <c r="G189" s="120"/>
    </row>
    <row r="190" spans="1:7" s="63" customFormat="1" ht="19.5" customHeight="1">
      <c r="A190" s="166" t="s">
        <v>525</v>
      </c>
      <c r="B190" s="74" t="s">
        <v>15</v>
      </c>
      <c r="C190" s="74" t="s">
        <v>51</v>
      </c>
      <c r="D190" s="70" t="s">
        <v>430</v>
      </c>
      <c r="E190" s="70" t="s">
        <v>115</v>
      </c>
      <c r="F190" s="210">
        <f>F191</f>
        <v>40</v>
      </c>
      <c r="G190" s="120"/>
    </row>
    <row r="191" spans="1:7" s="63" customFormat="1" ht="19.5" customHeight="1">
      <c r="A191" s="166" t="s">
        <v>526</v>
      </c>
      <c r="B191" s="74" t="s">
        <v>15</v>
      </c>
      <c r="C191" s="74" t="s">
        <v>51</v>
      </c>
      <c r="D191" s="70" t="s">
        <v>430</v>
      </c>
      <c r="E191" s="70" t="s">
        <v>117</v>
      </c>
      <c r="F191" s="210">
        <f>'Пр 11 ведом'!G282</f>
        <v>40</v>
      </c>
      <c r="G191" s="120"/>
    </row>
    <row r="192" spans="1:7" s="63" customFormat="1" ht="30.75" customHeight="1">
      <c r="A192" s="73" t="s">
        <v>424</v>
      </c>
      <c r="B192" s="74" t="s">
        <v>15</v>
      </c>
      <c r="C192" s="74" t="s">
        <v>51</v>
      </c>
      <c r="D192" s="70" t="s">
        <v>431</v>
      </c>
      <c r="E192" s="70"/>
      <c r="F192" s="210">
        <f>F193</f>
        <v>160</v>
      </c>
      <c r="G192" s="120"/>
    </row>
    <row r="193" spans="1:7" s="63" customFormat="1" ht="24" customHeight="1">
      <c r="A193" s="73" t="s">
        <v>386</v>
      </c>
      <c r="B193" s="74" t="s">
        <v>15</v>
      </c>
      <c r="C193" s="74" t="s">
        <v>51</v>
      </c>
      <c r="D193" s="70" t="s">
        <v>431</v>
      </c>
      <c r="E193" s="70" t="s">
        <v>113</v>
      </c>
      <c r="F193" s="210">
        <f>F194</f>
        <v>160</v>
      </c>
      <c r="G193" s="120"/>
    </row>
    <row r="194" spans="1:7" s="63" customFormat="1" ht="24" customHeight="1">
      <c r="A194" s="166" t="s">
        <v>525</v>
      </c>
      <c r="B194" s="74" t="s">
        <v>15</v>
      </c>
      <c r="C194" s="74" t="s">
        <v>51</v>
      </c>
      <c r="D194" s="70" t="s">
        <v>431</v>
      </c>
      <c r="E194" s="70" t="s">
        <v>115</v>
      </c>
      <c r="F194" s="210">
        <f>F195</f>
        <v>160</v>
      </c>
      <c r="G194" s="120"/>
    </row>
    <row r="195" spans="1:7" s="63" customFormat="1" ht="24" customHeight="1">
      <c r="A195" s="166" t="s">
        <v>526</v>
      </c>
      <c r="B195" s="74" t="s">
        <v>15</v>
      </c>
      <c r="C195" s="74" t="s">
        <v>51</v>
      </c>
      <c r="D195" s="70" t="s">
        <v>431</v>
      </c>
      <c r="E195" s="70" t="s">
        <v>117</v>
      </c>
      <c r="F195" s="210">
        <f>'Пр 11 ведом'!G286</f>
        <v>160</v>
      </c>
      <c r="G195" s="120"/>
    </row>
    <row r="196" spans="1:7" s="63" customFormat="1" ht="12.75" customHeight="1">
      <c r="A196" s="73" t="s">
        <v>425</v>
      </c>
      <c r="B196" s="74" t="s">
        <v>15</v>
      </c>
      <c r="C196" s="74" t="s">
        <v>51</v>
      </c>
      <c r="D196" s="70" t="s">
        <v>432</v>
      </c>
      <c r="E196" s="70"/>
      <c r="F196" s="210">
        <f>F197</f>
        <v>30</v>
      </c>
      <c r="G196" s="120"/>
    </row>
    <row r="197" spans="1:7" s="63" customFormat="1" ht="25.5" customHeight="1">
      <c r="A197" s="73" t="s">
        <v>386</v>
      </c>
      <c r="B197" s="74" t="s">
        <v>15</v>
      </c>
      <c r="C197" s="74" t="s">
        <v>51</v>
      </c>
      <c r="D197" s="70" t="s">
        <v>432</v>
      </c>
      <c r="E197" s="70" t="s">
        <v>113</v>
      </c>
      <c r="F197" s="210">
        <f>F198</f>
        <v>30</v>
      </c>
      <c r="G197" s="120"/>
    </row>
    <row r="198" spans="1:7" s="63" customFormat="1" ht="27" customHeight="1">
      <c r="A198" s="166" t="s">
        <v>525</v>
      </c>
      <c r="B198" s="74" t="s">
        <v>15</v>
      </c>
      <c r="C198" s="74" t="s">
        <v>51</v>
      </c>
      <c r="D198" s="70" t="s">
        <v>432</v>
      </c>
      <c r="E198" s="70" t="s">
        <v>115</v>
      </c>
      <c r="F198" s="210">
        <f>F199</f>
        <v>30</v>
      </c>
      <c r="G198" s="120"/>
    </row>
    <row r="199" spans="1:7" s="63" customFormat="1" ht="27" customHeight="1">
      <c r="A199" s="166" t="s">
        <v>526</v>
      </c>
      <c r="B199" s="74" t="s">
        <v>15</v>
      </c>
      <c r="C199" s="74" t="s">
        <v>51</v>
      </c>
      <c r="D199" s="70" t="s">
        <v>432</v>
      </c>
      <c r="E199" s="70" t="s">
        <v>117</v>
      </c>
      <c r="F199" s="210">
        <f>'Пр 11 ведом'!G290</f>
        <v>30</v>
      </c>
      <c r="G199" s="120"/>
    </row>
    <row r="200" spans="1:7" s="63" customFormat="1" ht="12.75">
      <c r="A200" s="73" t="s">
        <v>599</v>
      </c>
      <c r="B200" s="74" t="s">
        <v>15</v>
      </c>
      <c r="C200" s="74" t="s">
        <v>51</v>
      </c>
      <c r="D200" s="70" t="s">
        <v>600</v>
      </c>
      <c r="E200" s="70"/>
      <c r="F200" s="210">
        <f>F201</f>
        <v>300</v>
      </c>
      <c r="G200" s="120"/>
    </row>
    <row r="201" spans="1:7" s="63" customFormat="1" ht="12.75">
      <c r="A201" s="73" t="s">
        <v>118</v>
      </c>
      <c r="B201" s="74" t="s">
        <v>15</v>
      </c>
      <c r="C201" s="74" t="s">
        <v>51</v>
      </c>
      <c r="D201" s="70" t="s">
        <v>600</v>
      </c>
      <c r="E201" s="70">
        <v>800</v>
      </c>
      <c r="F201" s="210">
        <f>F202</f>
        <v>300</v>
      </c>
      <c r="G201" s="120"/>
    </row>
    <row r="202" spans="1:7" s="63" customFormat="1" ht="38.25" customHeight="1">
      <c r="A202" s="166" t="s">
        <v>542</v>
      </c>
      <c r="B202" s="74" t="s">
        <v>15</v>
      </c>
      <c r="C202" s="74" t="s">
        <v>51</v>
      </c>
      <c r="D202" s="70" t="s">
        <v>600</v>
      </c>
      <c r="E202" s="70">
        <v>810</v>
      </c>
      <c r="F202" s="210">
        <f>'Пр 11 ведом'!G293</f>
        <v>300</v>
      </c>
      <c r="G202" s="120"/>
    </row>
    <row r="203" spans="1:7" s="63" customFormat="1" ht="27" customHeight="1">
      <c r="A203" s="73" t="s">
        <v>433</v>
      </c>
      <c r="B203" s="74" t="s">
        <v>15</v>
      </c>
      <c r="C203" s="74" t="s">
        <v>51</v>
      </c>
      <c r="D203" s="70" t="s">
        <v>434</v>
      </c>
      <c r="E203" s="70"/>
      <c r="F203" s="210">
        <f>F204</f>
        <v>137.3</v>
      </c>
      <c r="G203" s="120"/>
    </row>
    <row r="204" spans="1:7" s="63" customFormat="1" ht="22.5" customHeight="1">
      <c r="A204" s="73" t="s">
        <v>435</v>
      </c>
      <c r="B204" s="74" t="s">
        <v>15</v>
      </c>
      <c r="C204" s="74" t="s">
        <v>51</v>
      </c>
      <c r="D204" s="70" t="s">
        <v>436</v>
      </c>
      <c r="E204" s="70"/>
      <c r="F204" s="210">
        <f>F205</f>
        <v>137.3</v>
      </c>
      <c r="G204" s="120"/>
    </row>
    <row r="205" spans="1:7" s="63" customFormat="1" ht="22.5" customHeight="1">
      <c r="A205" s="73" t="s">
        <v>386</v>
      </c>
      <c r="B205" s="74" t="s">
        <v>15</v>
      </c>
      <c r="C205" s="74" t="s">
        <v>51</v>
      </c>
      <c r="D205" s="70" t="s">
        <v>436</v>
      </c>
      <c r="E205" s="70" t="s">
        <v>113</v>
      </c>
      <c r="F205" s="210">
        <f>F206</f>
        <v>137.3</v>
      </c>
      <c r="G205" s="120"/>
    </row>
    <row r="206" spans="1:7" s="63" customFormat="1" ht="22.5" customHeight="1">
      <c r="A206" s="166" t="s">
        <v>525</v>
      </c>
      <c r="B206" s="74" t="s">
        <v>15</v>
      </c>
      <c r="C206" s="74" t="s">
        <v>51</v>
      </c>
      <c r="D206" s="70" t="s">
        <v>436</v>
      </c>
      <c r="E206" s="70" t="s">
        <v>115</v>
      </c>
      <c r="F206" s="210">
        <f>F207</f>
        <v>137.3</v>
      </c>
      <c r="G206" s="120"/>
    </row>
    <row r="207" spans="1:7" s="63" customFormat="1" ht="22.5" customHeight="1">
      <c r="A207" s="166" t="s">
        <v>526</v>
      </c>
      <c r="B207" s="74" t="s">
        <v>15</v>
      </c>
      <c r="C207" s="74" t="s">
        <v>51</v>
      </c>
      <c r="D207" s="70" t="s">
        <v>436</v>
      </c>
      <c r="E207" s="70" t="s">
        <v>117</v>
      </c>
      <c r="F207" s="210">
        <f>'Пр 11 ведом'!G298</f>
        <v>137.3</v>
      </c>
      <c r="G207" s="120"/>
    </row>
    <row r="208" spans="1:7" s="63" customFormat="1" ht="22.5" customHeight="1">
      <c r="A208" s="198" t="s">
        <v>463</v>
      </c>
      <c r="B208" s="74" t="s">
        <v>15</v>
      </c>
      <c r="C208" s="74" t="s">
        <v>51</v>
      </c>
      <c r="D208" s="70" t="s">
        <v>468</v>
      </c>
      <c r="E208" s="70" t="s">
        <v>10</v>
      </c>
      <c r="F208" s="72">
        <f>F211+F214</f>
        <v>800</v>
      </c>
      <c r="G208" s="112"/>
    </row>
    <row r="209" spans="1:7" s="63" customFormat="1" ht="25.5" customHeight="1">
      <c r="A209" s="206" t="s">
        <v>467</v>
      </c>
      <c r="B209" s="74" t="s">
        <v>15</v>
      </c>
      <c r="C209" s="74" t="s">
        <v>51</v>
      </c>
      <c r="D209" s="70" t="s">
        <v>469</v>
      </c>
      <c r="E209" s="70"/>
      <c r="F209" s="72">
        <f>F210</f>
        <v>100</v>
      </c>
      <c r="G209" s="112"/>
    </row>
    <row r="210" spans="1:7" s="63" customFormat="1" ht="19.5" customHeight="1">
      <c r="A210" s="211" t="s">
        <v>464</v>
      </c>
      <c r="B210" s="74" t="s">
        <v>15</v>
      </c>
      <c r="C210" s="74" t="s">
        <v>51</v>
      </c>
      <c r="D210" s="70" t="s">
        <v>470</v>
      </c>
      <c r="E210" s="70"/>
      <c r="F210" s="72">
        <f>F211</f>
        <v>100</v>
      </c>
      <c r="G210" s="112"/>
    </row>
    <row r="211" spans="1:7" s="63" customFormat="1" ht="19.5" customHeight="1">
      <c r="A211" s="73" t="s">
        <v>386</v>
      </c>
      <c r="B211" s="74" t="s">
        <v>15</v>
      </c>
      <c r="C211" s="74" t="s">
        <v>51</v>
      </c>
      <c r="D211" s="70" t="s">
        <v>470</v>
      </c>
      <c r="E211" s="70" t="s">
        <v>113</v>
      </c>
      <c r="F211" s="72">
        <f>F212</f>
        <v>100</v>
      </c>
      <c r="G211" s="112"/>
    </row>
    <row r="212" spans="1:7" s="63" customFormat="1" ht="23.25" customHeight="1">
      <c r="A212" s="166" t="s">
        <v>525</v>
      </c>
      <c r="B212" s="74" t="s">
        <v>15</v>
      </c>
      <c r="C212" s="74" t="s">
        <v>51</v>
      </c>
      <c r="D212" s="70" t="s">
        <v>470</v>
      </c>
      <c r="E212" s="70" t="s">
        <v>115</v>
      </c>
      <c r="F212" s="72">
        <f>F213</f>
        <v>100</v>
      </c>
      <c r="G212" s="112"/>
    </row>
    <row r="213" spans="1:7" s="63" customFormat="1" ht="23.25" customHeight="1">
      <c r="A213" s="166" t="s">
        <v>526</v>
      </c>
      <c r="B213" s="74" t="s">
        <v>15</v>
      </c>
      <c r="C213" s="74" t="s">
        <v>51</v>
      </c>
      <c r="D213" s="70" t="s">
        <v>470</v>
      </c>
      <c r="E213" s="70" t="s">
        <v>117</v>
      </c>
      <c r="F213" s="72">
        <f>'Пр 11 ведом'!G454</f>
        <v>100</v>
      </c>
      <c r="G213" s="122"/>
    </row>
    <row r="214" spans="1:7" s="63" customFormat="1" ht="25.5" customHeight="1">
      <c r="A214" s="198" t="s">
        <v>466</v>
      </c>
      <c r="B214" s="74" t="s">
        <v>15</v>
      </c>
      <c r="C214" s="74" t="s">
        <v>51</v>
      </c>
      <c r="D214" s="70" t="s">
        <v>471</v>
      </c>
      <c r="E214" s="70"/>
      <c r="F214" s="72">
        <f>F215</f>
        <v>700</v>
      </c>
      <c r="G214" s="112"/>
    </row>
    <row r="215" spans="1:7" s="63" customFormat="1" ht="45">
      <c r="A215" s="198" t="s">
        <v>465</v>
      </c>
      <c r="B215" s="74" t="s">
        <v>15</v>
      </c>
      <c r="C215" s="74" t="s">
        <v>51</v>
      </c>
      <c r="D215" s="70" t="s">
        <v>472</v>
      </c>
      <c r="E215" s="70"/>
      <c r="F215" s="72">
        <f>F216</f>
        <v>700</v>
      </c>
      <c r="G215" s="112"/>
    </row>
    <row r="216" spans="1:7" s="63" customFormat="1" ht="25.5" customHeight="1">
      <c r="A216" s="73" t="s">
        <v>386</v>
      </c>
      <c r="B216" s="74" t="s">
        <v>15</v>
      </c>
      <c r="C216" s="74" t="s">
        <v>51</v>
      </c>
      <c r="D216" s="70" t="s">
        <v>472</v>
      </c>
      <c r="E216" s="70" t="s">
        <v>113</v>
      </c>
      <c r="F216" s="72">
        <f>F217</f>
        <v>700</v>
      </c>
      <c r="G216" s="112"/>
    </row>
    <row r="217" spans="1:7" s="63" customFormat="1" ht="21.75" customHeight="1">
      <c r="A217" s="166" t="s">
        <v>525</v>
      </c>
      <c r="B217" s="74" t="s">
        <v>15</v>
      </c>
      <c r="C217" s="74" t="s">
        <v>51</v>
      </c>
      <c r="D217" s="70" t="s">
        <v>472</v>
      </c>
      <c r="E217" s="70" t="s">
        <v>115</v>
      </c>
      <c r="F217" s="72">
        <f>F218</f>
        <v>700</v>
      </c>
      <c r="G217" s="112"/>
    </row>
    <row r="218" spans="1:7" s="63" customFormat="1" ht="23.25" customHeight="1">
      <c r="A218" s="166" t="s">
        <v>526</v>
      </c>
      <c r="B218" s="74" t="s">
        <v>15</v>
      </c>
      <c r="C218" s="74" t="s">
        <v>51</v>
      </c>
      <c r="D218" s="70" t="s">
        <v>472</v>
      </c>
      <c r="E218" s="70" t="s">
        <v>117</v>
      </c>
      <c r="F218" s="72">
        <f>'Пр 11 ведом'!G459</f>
        <v>700</v>
      </c>
      <c r="G218" s="122"/>
    </row>
    <row r="219" spans="1:7" s="63" customFormat="1" ht="38.25" customHeight="1">
      <c r="A219" s="73" t="s">
        <v>450</v>
      </c>
      <c r="B219" s="70" t="s">
        <v>15</v>
      </c>
      <c r="C219" s="74" t="s">
        <v>51</v>
      </c>
      <c r="D219" s="70" t="s">
        <v>449</v>
      </c>
      <c r="E219" s="70"/>
      <c r="F219" s="72">
        <f>F220+F224</f>
        <v>60.5</v>
      </c>
      <c r="G219" s="111"/>
    </row>
    <row r="220" spans="1:7" s="63" customFormat="1" ht="38.25" customHeight="1">
      <c r="A220" s="73" t="s">
        <v>450</v>
      </c>
      <c r="B220" s="74" t="s">
        <v>15</v>
      </c>
      <c r="C220" s="74" t="s">
        <v>51</v>
      </c>
      <c r="D220" s="70" t="s">
        <v>451</v>
      </c>
      <c r="E220" s="70" t="s">
        <v>10</v>
      </c>
      <c r="F220" s="210">
        <f>F221</f>
        <v>60.5</v>
      </c>
      <c r="G220" s="120"/>
    </row>
    <row r="221" spans="1:7" s="63" customFormat="1" ht="23.25" customHeight="1">
      <c r="A221" s="73" t="s">
        <v>386</v>
      </c>
      <c r="B221" s="74" t="s">
        <v>15</v>
      </c>
      <c r="C221" s="74" t="s">
        <v>51</v>
      </c>
      <c r="D221" s="70" t="s">
        <v>451</v>
      </c>
      <c r="E221" s="70" t="s">
        <v>113</v>
      </c>
      <c r="F221" s="210">
        <f>F222</f>
        <v>60.5</v>
      </c>
      <c r="G221" s="120"/>
    </row>
    <row r="222" spans="1:7" s="63" customFormat="1" ht="23.25" customHeight="1">
      <c r="A222" s="166" t="s">
        <v>525</v>
      </c>
      <c r="B222" s="74" t="s">
        <v>15</v>
      </c>
      <c r="C222" s="74" t="s">
        <v>51</v>
      </c>
      <c r="D222" s="70" t="s">
        <v>451</v>
      </c>
      <c r="E222" s="70" t="s">
        <v>115</v>
      </c>
      <c r="F222" s="210">
        <f>F223</f>
        <v>60.5</v>
      </c>
      <c r="G222" s="120"/>
    </row>
    <row r="223" spans="1:7" s="63" customFormat="1" ht="23.25" customHeight="1">
      <c r="A223" s="166" t="s">
        <v>526</v>
      </c>
      <c r="B223" s="74" t="s">
        <v>15</v>
      </c>
      <c r="C223" s="74" t="s">
        <v>51</v>
      </c>
      <c r="D223" s="70" t="s">
        <v>451</v>
      </c>
      <c r="E223" s="70" t="s">
        <v>117</v>
      </c>
      <c r="F223" s="210">
        <f>'Пр 11 ведом'!G464</f>
        <v>60.5</v>
      </c>
      <c r="G223" s="120"/>
    </row>
    <row r="224" spans="1:7" s="63" customFormat="1" ht="22.5" customHeight="1" hidden="1">
      <c r="A224" s="73" t="s">
        <v>453</v>
      </c>
      <c r="B224" s="74" t="s">
        <v>15</v>
      </c>
      <c r="C224" s="74" t="s">
        <v>51</v>
      </c>
      <c r="D224" s="70" t="s">
        <v>452</v>
      </c>
      <c r="E224" s="70" t="s">
        <v>10</v>
      </c>
      <c r="F224" s="210">
        <f>F225</f>
        <v>0</v>
      </c>
      <c r="G224" s="120"/>
    </row>
    <row r="225" spans="1:7" s="63" customFormat="1" ht="22.5" customHeight="1" hidden="1">
      <c r="A225" s="73" t="s">
        <v>386</v>
      </c>
      <c r="B225" s="74" t="s">
        <v>15</v>
      </c>
      <c r="C225" s="74" t="s">
        <v>51</v>
      </c>
      <c r="D225" s="70" t="s">
        <v>452</v>
      </c>
      <c r="E225" s="70" t="s">
        <v>113</v>
      </c>
      <c r="F225" s="210">
        <f>F226</f>
        <v>0</v>
      </c>
      <c r="G225" s="120"/>
    </row>
    <row r="226" spans="1:7" s="63" customFormat="1" ht="22.5" customHeight="1" hidden="1">
      <c r="A226" s="166" t="s">
        <v>525</v>
      </c>
      <c r="B226" s="74" t="s">
        <v>15</v>
      </c>
      <c r="C226" s="74" t="s">
        <v>51</v>
      </c>
      <c r="D226" s="70" t="s">
        <v>452</v>
      </c>
      <c r="E226" s="70" t="s">
        <v>115</v>
      </c>
      <c r="F226" s="210">
        <f>F227</f>
        <v>0</v>
      </c>
      <c r="G226" s="120"/>
    </row>
    <row r="227" spans="1:7" s="63" customFormat="1" ht="25.5" customHeight="1" hidden="1">
      <c r="A227" s="166" t="s">
        <v>526</v>
      </c>
      <c r="B227" s="74" t="s">
        <v>15</v>
      </c>
      <c r="C227" s="74" t="s">
        <v>51</v>
      </c>
      <c r="D227" s="70" t="s">
        <v>452</v>
      </c>
      <c r="E227" s="70" t="s">
        <v>117</v>
      </c>
      <c r="F227" s="210">
        <f>'Пр 11 ведом'!G468</f>
        <v>0</v>
      </c>
      <c r="G227" s="120"/>
    </row>
    <row r="228" spans="1:7" s="63" customFormat="1" ht="33.75">
      <c r="A228" s="73" t="s">
        <v>507</v>
      </c>
      <c r="B228" s="74" t="s">
        <v>15</v>
      </c>
      <c r="C228" s="74" t="s">
        <v>51</v>
      </c>
      <c r="D228" s="70" t="s">
        <v>473</v>
      </c>
      <c r="E228" s="70" t="s">
        <v>10</v>
      </c>
      <c r="F228" s="72">
        <f>F229</f>
        <v>200</v>
      </c>
      <c r="G228" s="120"/>
    </row>
    <row r="229" spans="1:7" s="54" customFormat="1" ht="25.5" customHeight="1">
      <c r="A229" s="73" t="s">
        <v>504</v>
      </c>
      <c r="B229" s="74" t="s">
        <v>15</v>
      </c>
      <c r="C229" s="74" t="s">
        <v>51</v>
      </c>
      <c r="D229" s="70" t="s">
        <v>503</v>
      </c>
      <c r="E229" s="70"/>
      <c r="F229" s="72">
        <f>F230</f>
        <v>200</v>
      </c>
      <c r="G229" s="113"/>
    </row>
    <row r="230" spans="1:7" s="54" customFormat="1" ht="22.5" customHeight="1">
      <c r="A230" s="73" t="s">
        <v>386</v>
      </c>
      <c r="B230" s="74" t="s">
        <v>15</v>
      </c>
      <c r="C230" s="74" t="s">
        <v>51</v>
      </c>
      <c r="D230" s="70" t="s">
        <v>503</v>
      </c>
      <c r="E230" s="70" t="s">
        <v>113</v>
      </c>
      <c r="F230" s="72">
        <f>F231</f>
        <v>200</v>
      </c>
      <c r="G230" s="113"/>
    </row>
    <row r="231" spans="1:7" s="54" customFormat="1" ht="22.5" customHeight="1">
      <c r="A231" s="166" t="s">
        <v>525</v>
      </c>
      <c r="B231" s="74" t="s">
        <v>15</v>
      </c>
      <c r="C231" s="74" t="s">
        <v>51</v>
      </c>
      <c r="D231" s="70" t="s">
        <v>503</v>
      </c>
      <c r="E231" s="70" t="s">
        <v>115</v>
      </c>
      <c r="F231" s="72">
        <f>F232</f>
        <v>200</v>
      </c>
      <c r="G231" s="113"/>
    </row>
    <row r="232" spans="1:7" s="54" customFormat="1" ht="22.5" customHeight="1">
      <c r="A232" s="166" t="s">
        <v>526</v>
      </c>
      <c r="B232" s="74" t="s">
        <v>15</v>
      </c>
      <c r="C232" s="74" t="s">
        <v>51</v>
      </c>
      <c r="D232" s="70" t="s">
        <v>503</v>
      </c>
      <c r="E232" s="70" t="s">
        <v>117</v>
      </c>
      <c r="F232" s="72">
        <f>'Пр 11 ведом'!G482</f>
        <v>200</v>
      </c>
      <c r="G232" s="113"/>
    </row>
    <row r="233" spans="1:7" s="63" customFormat="1" ht="13.5" customHeight="1">
      <c r="A233" s="214" t="s">
        <v>498</v>
      </c>
      <c r="B233" s="74" t="s">
        <v>15</v>
      </c>
      <c r="C233" s="74" t="s">
        <v>51</v>
      </c>
      <c r="D233" s="70" t="s">
        <v>499</v>
      </c>
      <c r="E233" s="70"/>
      <c r="F233" s="210">
        <f>F234+F238</f>
        <v>280.1</v>
      </c>
      <c r="G233" s="120"/>
    </row>
    <row r="234" spans="1:7" s="63" customFormat="1" ht="24.75" customHeight="1">
      <c r="A234" s="73" t="s">
        <v>163</v>
      </c>
      <c r="B234" s="74" t="s">
        <v>15</v>
      </c>
      <c r="C234" s="74" t="s">
        <v>51</v>
      </c>
      <c r="D234" s="70" t="s">
        <v>495</v>
      </c>
      <c r="E234" s="70"/>
      <c r="F234" s="210">
        <f>F235</f>
        <v>230.1</v>
      </c>
      <c r="G234" s="120"/>
    </row>
    <row r="235" spans="1:7" s="63" customFormat="1" ht="23.25" customHeight="1">
      <c r="A235" s="166" t="s">
        <v>386</v>
      </c>
      <c r="B235" s="74" t="s">
        <v>15</v>
      </c>
      <c r="C235" s="74" t="s">
        <v>51</v>
      </c>
      <c r="D235" s="70" t="s">
        <v>495</v>
      </c>
      <c r="E235" s="70" t="s">
        <v>113</v>
      </c>
      <c r="F235" s="210">
        <f>F236</f>
        <v>230.1</v>
      </c>
      <c r="G235" s="120"/>
    </row>
    <row r="236" spans="1:7" s="63" customFormat="1" ht="22.5" customHeight="1">
      <c r="A236" s="166" t="s">
        <v>525</v>
      </c>
      <c r="B236" s="74" t="s">
        <v>15</v>
      </c>
      <c r="C236" s="74" t="s">
        <v>51</v>
      </c>
      <c r="D236" s="70" t="s">
        <v>495</v>
      </c>
      <c r="E236" s="70" t="s">
        <v>115</v>
      </c>
      <c r="F236" s="210">
        <f>F237</f>
        <v>230.1</v>
      </c>
      <c r="G236" s="120"/>
    </row>
    <row r="237" spans="1:7" s="63" customFormat="1" ht="22.5">
      <c r="A237" s="73" t="s">
        <v>526</v>
      </c>
      <c r="B237" s="74" t="s">
        <v>15</v>
      </c>
      <c r="C237" s="74" t="s">
        <v>51</v>
      </c>
      <c r="D237" s="70" t="s">
        <v>495</v>
      </c>
      <c r="E237" s="70" t="s">
        <v>117</v>
      </c>
      <c r="F237" s="72">
        <f>'Пр 11 ведом'!G473</f>
        <v>230.1</v>
      </c>
      <c r="G237" s="112"/>
    </row>
    <row r="238" spans="1:7" s="63" customFormat="1" ht="22.5">
      <c r="A238" s="73" t="s">
        <v>496</v>
      </c>
      <c r="B238" s="74" t="s">
        <v>15</v>
      </c>
      <c r="C238" s="74" t="s">
        <v>51</v>
      </c>
      <c r="D238" s="70" t="s">
        <v>497</v>
      </c>
      <c r="E238" s="70" t="s">
        <v>10</v>
      </c>
      <c r="F238" s="72">
        <f>F239</f>
        <v>50</v>
      </c>
      <c r="G238" s="112"/>
    </row>
    <row r="239" spans="1:7" s="63" customFormat="1" ht="24" customHeight="1">
      <c r="A239" s="73" t="s">
        <v>386</v>
      </c>
      <c r="B239" s="74" t="s">
        <v>15</v>
      </c>
      <c r="C239" s="74" t="s">
        <v>51</v>
      </c>
      <c r="D239" s="70" t="s">
        <v>497</v>
      </c>
      <c r="E239" s="70" t="s">
        <v>113</v>
      </c>
      <c r="F239" s="72">
        <f>F240</f>
        <v>50</v>
      </c>
      <c r="G239" s="112"/>
    </row>
    <row r="240" spans="1:7" s="63" customFormat="1" ht="24" customHeight="1">
      <c r="A240" s="166" t="s">
        <v>525</v>
      </c>
      <c r="B240" s="74" t="s">
        <v>15</v>
      </c>
      <c r="C240" s="74" t="s">
        <v>51</v>
      </c>
      <c r="D240" s="70" t="s">
        <v>497</v>
      </c>
      <c r="E240" s="70" t="s">
        <v>115</v>
      </c>
      <c r="F240" s="72">
        <f>F241</f>
        <v>50</v>
      </c>
      <c r="G240" s="112"/>
    </row>
    <row r="241" spans="1:7" s="63" customFormat="1" ht="24" customHeight="1">
      <c r="A241" s="166" t="s">
        <v>526</v>
      </c>
      <c r="B241" s="74" t="s">
        <v>15</v>
      </c>
      <c r="C241" s="74" t="s">
        <v>51</v>
      </c>
      <c r="D241" s="70" t="s">
        <v>497</v>
      </c>
      <c r="E241" s="70" t="s">
        <v>117</v>
      </c>
      <c r="F241" s="72">
        <f>'Пр 11 ведом'!G477</f>
        <v>50</v>
      </c>
      <c r="G241" s="112"/>
    </row>
    <row r="242" spans="1:8" s="7" customFormat="1" ht="12.75">
      <c r="A242" s="215" t="s">
        <v>174</v>
      </c>
      <c r="B242" s="93" t="s">
        <v>79</v>
      </c>
      <c r="C242" s="74"/>
      <c r="D242" s="70"/>
      <c r="E242" s="70"/>
      <c r="F242" s="195">
        <f>F243</f>
        <v>600</v>
      </c>
      <c r="G242" s="123">
        <v>600</v>
      </c>
      <c r="H242" s="69">
        <f>G242-F242</f>
        <v>0</v>
      </c>
    </row>
    <row r="243" spans="1:7" s="7" customFormat="1" ht="11.25" customHeight="1">
      <c r="A243" s="215" t="s">
        <v>175</v>
      </c>
      <c r="B243" s="93" t="s">
        <v>79</v>
      </c>
      <c r="C243" s="93" t="s">
        <v>14</v>
      </c>
      <c r="D243" s="92"/>
      <c r="E243" s="70"/>
      <c r="F243" s="195">
        <f>F244</f>
        <v>600</v>
      </c>
      <c r="G243" s="123"/>
    </row>
    <row r="244" spans="1:7" s="7" customFormat="1" ht="33.75">
      <c r="A244" s="198" t="s">
        <v>500</v>
      </c>
      <c r="B244" s="74" t="s">
        <v>79</v>
      </c>
      <c r="C244" s="74" t="s">
        <v>14</v>
      </c>
      <c r="D244" s="70" t="s">
        <v>513</v>
      </c>
      <c r="E244" s="70"/>
      <c r="F244" s="72">
        <f>F245+F249+F253+F257</f>
        <v>600</v>
      </c>
      <c r="G244" s="123"/>
    </row>
    <row r="245" spans="1:7" s="7" customFormat="1" ht="22.5">
      <c r="A245" s="198" t="s">
        <v>514</v>
      </c>
      <c r="B245" s="74" t="s">
        <v>79</v>
      </c>
      <c r="C245" s="74" t="s">
        <v>14</v>
      </c>
      <c r="D245" s="70" t="s">
        <v>515</v>
      </c>
      <c r="E245" s="70"/>
      <c r="F245" s="72">
        <f>F246</f>
        <v>300</v>
      </c>
      <c r="G245" s="123"/>
    </row>
    <row r="246" spans="1:7" s="7" customFormat="1" ht="22.5">
      <c r="A246" s="73" t="s">
        <v>386</v>
      </c>
      <c r="B246" s="74" t="s">
        <v>79</v>
      </c>
      <c r="C246" s="74" t="s">
        <v>14</v>
      </c>
      <c r="D246" s="70" t="s">
        <v>515</v>
      </c>
      <c r="E246" s="70" t="s">
        <v>113</v>
      </c>
      <c r="F246" s="72">
        <f>F247</f>
        <v>300</v>
      </c>
      <c r="G246" s="122"/>
    </row>
    <row r="247" spans="1:7" s="7" customFormat="1" ht="22.5">
      <c r="A247" s="166" t="s">
        <v>525</v>
      </c>
      <c r="B247" s="74" t="s">
        <v>79</v>
      </c>
      <c r="C247" s="74" t="s">
        <v>14</v>
      </c>
      <c r="D247" s="70" t="s">
        <v>515</v>
      </c>
      <c r="E247" s="70" t="s">
        <v>115</v>
      </c>
      <c r="F247" s="72">
        <f>F248</f>
        <v>300</v>
      </c>
      <c r="G247" s="122"/>
    </row>
    <row r="248" spans="1:7" s="7" customFormat="1" ht="22.5">
      <c r="A248" s="166" t="s">
        <v>526</v>
      </c>
      <c r="B248" s="74" t="s">
        <v>79</v>
      </c>
      <c r="C248" s="74" t="s">
        <v>14</v>
      </c>
      <c r="D248" s="70" t="s">
        <v>515</v>
      </c>
      <c r="E248" s="70" t="s">
        <v>117</v>
      </c>
      <c r="F248" s="72">
        <v>300</v>
      </c>
      <c r="G248" s="122"/>
    </row>
    <row r="249" spans="1:7" s="7" customFormat="1" ht="22.5">
      <c r="A249" s="201" t="s">
        <v>516</v>
      </c>
      <c r="B249" s="74" t="s">
        <v>79</v>
      </c>
      <c r="C249" s="74" t="s">
        <v>14</v>
      </c>
      <c r="D249" s="70" t="s">
        <v>517</v>
      </c>
      <c r="E249" s="70"/>
      <c r="F249" s="72">
        <f>F250</f>
        <v>50</v>
      </c>
      <c r="G249" s="122"/>
    </row>
    <row r="250" spans="1:7" s="7" customFormat="1" ht="22.5">
      <c r="A250" s="73" t="s">
        <v>386</v>
      </c>
      <c r="B250" s="74" t="s">
        <v>79</v>
      </c>
      <c r="C250" s="74" t="s">
        <v>14</v>
      </c>
      <c r="D250" s="70" t="s">
        <v>517</v>
      </c>
      <c r="E250" s="70" t="s">
        <v>113</v>
      </c>
      <c r="F250" s="72">
        <f>F251</f>
        <v>50</v>
      </c>
      <c r="G250" s="122"/>
    </row>
    <row r="251" spans="1:7" s="7" customFormat="1" ht="22.5">
      <c r="A251" s="166" t="s">
        <v>525</v>
      </c>
      <c r="B251" s="74" t="s">
        <v>79</v>
      </c>
      <c r="C251" s="74" t="s">
        <v>14</v>
      </c>
      <c r="D251" s="70" t="s">
        <v>517</v>
      </c>
      <c r="E251" s="70" t="s">
        <v>115</v>
      </c>
      <c r="F251" s="72">
        <f>F252</f>
        <v>50</v>
      </c>
      <c r="G251" s="122"/>
    </row>
    <row r="252" spans="1:7" s="7" customFormat="1" ht="22.5">
      <c r="A252" s="166" t="s">
        <v>526</v>
      </c>
      <c r="B252" s="74" t="s">
        <v>79</v>
      </c>
      <c r="C252" s="74" t="s">
        <v>14</v>
      </c>
      <c r="D252" s="70" t="s">
        <v>517</v>
      </c>
      <c r="E252" s="70" t="s">
        <v>117</v>
      </c>
      <c r="F252" s="72">
        <v>50</v>
      </c>
      <c r="G252" s="122"/>
    </row>
    <row r="253" spans="1:7" s="7" customFormat="1" ht="22.5">
      <c r="A253" s="201" t="s">
        <v>518</v>
      </c>
      <c r="B253" s="74" t="s">
        <v>79</v>
      </c>
      <c r="C253" s="74" t="s">
        <v>14</v>
      </c>
      <c r="D253" s="70" t="s">
        <v>519</v>
      </c>
      <c r="E253" s="70"/>
      <c r="F253" s="72">
        <f>F254</f>
        <v>200</v>
      </c>
      <c r="G253" s="122"/>
    </row>
    <row r="254" spans="1:7" s="7" customFormat="1" ht="22.5">
      <c r="A254" s="73" t="s">
        <v>386</v>
      </c>
      <c r="B254" s="74" t="s">
        <v>79</v>
      </c>
      <c r="C254" s="74" t="s">
        <v>14</v>
      </c>
      <c r="D254" s="70" t="s">
        <v>519</v>
      </c>
      <c r="E254" s="70" t="s">
        <v>113</v>
      </c>
      <c r="F254" s="72">
        <f>F255</f>
        <v>200</v>
      </c>
      <c r="G254" s="122"/>
    </row>
    <row r="255" spans="1:7" s="7" customFormat="1" ht="22.5">
      <c r="A255" s="166" t="s">
        <v>525</v>
      </c>
      <c r="B255" s="74" t="s">
        <v>79</v>
      </c>
      <c r="C255" s="74" t="s">
        <v>14</v>
      </c>
      <c r="D255" s="70" t="s">
        <v>519</v>
      </c>
      <c r="E255" s="70" t="s">
        <v>115</v>
      </c>
      <c r="F255" s="72">
        <f>F256</f>
        <v>200</v>
      </c>
      <c r="G255" s="122"/>
    </row>
    <row r="256" spans="1:7" s="7" customFormat="1" ht="22.5">
      <c r="A256" s="166" t="s">
        <v>526</v>
      </c>
      <c r="B256" s="74" t="s">
        <v>79</v>
      </c>
      <c r="C256" s="74" t="s">
        <v>14</v>
      </c>
      <c r="D256" s="70" t="s">
        <v>519</v>
      </c>
      <c r="E256" s="70" t="s">
        <v>117</v>
      </c>
      <c r="F256" s="72">
        <v>200</v>
      </c>
      <c r="G256" s="122"/>
    </row>
    <row r="257" spans="1:7" s="7" customFormat="1" ht="22.5">
      <c r="A257" s="201" t="s">
        <v>521</v>
      </c>
      <c r="B257" s="74" t="s">
        <v>79</v>
      </c>
      <c r="C257" s="74" t="s">
        <v>14</v>
      </c>
      <c r="D257" s="70" t="s">
        <v>520</v>
      </c>
      <c r="E257" s="70"/>
      <c r="F257" s="72">
        <f>F258</f>
        <v>50</v>
      </c>
      <c r="G257" s="122"/>
    </row>
    <row r="258" spans="1:7" s="7" customFormat="1" ht="22.5">
      <c r="A258" s="73" t="s">
        <v>386</v>
      </c>
      <c r="B258" s="74" t="s">
        <v>79</v>
      </c>
      <c r="C258" s="74" t="s">
        <v>14</v>
      </c>
      <c r="D258" s="70" t="s">
        <v>520</v>
      </c>
      <c r="E258" s="70" t="s">
        <v>113</v>
      </c>
      <c r="F258" s="72">
        <f>F259</f>
        <v>50</v>
      </c>
      <c r="G258" s="122"/>
    </row>
    <row r="259" spans="1:7" s="7" customFormat="1" ht="22.5">
      <c r="A259" s="166" t="s">
        <v>525</v>
      </c>
      <c r="B259" s="74" t="s">
        <v>79</v>
      </c>
      <c r="C259" s="74" t="s">
        <v>14</v>
      </c>
      <c r="D259" s="70" t="s">
        <v>520</v>
      </c>
      <c r="E259" s="70" t="s">
        <v>115</v>
      </c>
      <c r="F259" s="72">
        <f>F260</f>
        <v>50</v>
      </c>
      <c r="G259" s="122"/>
    </row>
    <row r="260" spans="1:7" s="7" customFormat="1" ht="22.5">
      <c r="A260" s="166" t="s">
        <v>526</v>
      </c>
      <c r="B260" s="74" t="s">
        <v>79</v>
      </c>
      <c r="C260" s="74" t="s">
        <v>14</v>
      </c>
      <c r="D260" s="70" t="s">
        <v>520</v>
      </c>
      <c r="E260" s="70" t="s">
        <v>117</v>
      </c>
      <c r="F260" s="72">
        <v>50</v>
      </c>
      <c r="G260" s="122"/>
    </row>
    <row r="261" spans="1:8" s="63" customFormat="1" ht="12.75">
      <c r="A261" s="194" t="s">
        <v>77</v>
      </c>
      <c r="B261" s="92" t="s">
        <v>78</v>
      </c>
      <c r="C261" s="93" t="s">
        <v>8</v>
      </c>
      <c r="D261" s="92" t="s">
        <v>9</v>
      </c>
      <c r="E261" s="92" t="s">
        <v>10</v>
      </c>
      <c r="F261" s="195">
        <f>F262+F299+F361+F348</f>
        <v>299065.8</v>
      </c>
      <c r="G261" s="111"/>
      <c r="H261" s="134"/>
    </row>
    <row r="262" spans="1:8" s="63" customFormat="1" ht="12.75">
      <c r="A262" s="194" t="s">
        <v>28</v>
      </c>
      <c r="B262" s="92" t="s">
        <v>78</v>
      </c>
      <c r="C262" s="93" t="s">
        <v>12</v>
      </c>
      <c r="D262" s="92" t="s">
        <v>9</v>
      </c>
      <c r="E262" s="92" t="s">
        <v>10</v>
      </c>
      <c r="F262" s="195">
        <f>F263+F291</f>
        <v>74491.7</v>
      </c>
      <c r="G262" s="111">
        <v>74491.7</v>
      </c>
      <c r="H262" s="69">
        <f>G262-F262</f>
        <v>0</v>
      </c>
    </row>
    <row r="263" spans="1:8" s="63" customFormat="1" ht="27" customHeight="1">
      <c r="A263" s="73" t="s">
        <v>392</v>
      </c>
      <c r="B263" s="70" t="s">
        <v>78</v>
      </c>
      <c r="C263" s="74" t="s">
        <v>12</v>
      </c>
      <c r="D263" s="70" t="s">
        <v>230</v>
      </c>
      <c r="E263" s="70"/>
      <c r="F263" s="72">
        <f>F264</f>
        <v>74208.7</v>
      </c>
      <c r="G263" s="111"/>
      <c r="H263" s="69"/>
    </row>
    <row r="264" spans="1:8" s="82" customFormat="1" ht="19.5" customHeight="1">
      <c r="A264" s="132" t="s">
        <v>204</v>
      </c>
      <c r="B264" s="70" t="s">
        <v>78</v>
      </c>
      <c r="C264" s="74" t="s">
        <v>12</v>
      </c>
      <c r="D264" s="130" t="s">
        <v>231</v>
      </c>
      <c r="E264" s="130" t="s">
        <v>10</v>
      </c>
      <c r="F264" s="85">
        <f>F265+F280</f>
        <v>74208.7</v>
      </c>
      <c r="G264" s="114"/>
      <c r="H264" s="69"/>
    </row>
    <row r="265" spans="1:8" s="63" customFormat="1" ht="19.5" customHeight="1">
      <c r="A265" s="208" t="s">
        <v>219</v>
      </c>
      <c r="B265" s="70" t="s">
        <v>78</v>
      </c>
      <c r="C265" s="74" t="s">
        <v>12</v>
      </c>
      <c r="D265" s="96" t="s">
        <v>233</v>
      </c>
      <c r="E265" s="70"/>
      <c r="F265" s="72">
        <f>F266+F270+F276+F273</f>
        <v>31402.7</v>
      </c>
      <c r="G265" s="112"/>
      <c r="H265" s="69"/>
    </row>
    <row r="266" spans="1:7" s="63" customFormat="1" ht="45">
      <c r="A266" s="73" t="s">
        <v>105</v>
      </c>
      <c r="B266" s="70" t="s">
        <v>78</v>
      </c>
      <c r="C266" s="74" t="s">
        <v>12</v>
      </c>
      <c r="D266" s="96" t="s">
        <v>233</v>
      </c>
      <c r="E266" s="70" t="s">
        <v>106</v>
      </c>
      <c r="F266" s="72">
        <f>F267</f>
        <v>3898.3999999999996</v>
      </c>
      <c r="G266" s="112"/>
    </row>
    <row r="267" spans="1:7" s="63" customFormat="1" ht="15" customHeight="1">
      <c r="A267" s="73" t="s">
        <v>142</v>
      </c>
      <c r="B267" s="70" t="s">
        <v>78</v>
      </c>
      <c r="C267" s="74" t="s">
        <v>12</v>
      </c>
      <c r="D267" s="96" t="s">
        <v>233</v>
      </c>
      <c r="E267" s="70">
        <v>110</v>
      </c>
      <c r="F267" s="72">
        <f>F268+F269</f>
        <v>3898.3999999999996</v>
      </c>
      <c r="G267" s="112"/>
    </row>
    <row r="268" spans="1:7" s="63" customFormat="1" ht="15" customHeight="1">
      <c r="A268" s="204" t="s">
        <v>577</v>
      </c>
      <c r="B268" s="70" t="s">
        <v>78</v>
      </c>
      <c r="C268" s="74" t="s">
        <v>12</v>
      </c>
      <c r="D268" s="96" t="s">
        <v>233</v>
      </c>
      <c r="E268" s="70">
        <v>111</v>
      </c>
      <c r="F268" s="72">
        <f>'Пр 11 ведом'!G169</f>
        <v>2994.2</v>
      </c>
      <c r="G268" s="112"/>
    </row>
    <row r="269" spans="1:7" s="63" customFormat="1" ht="32.25" customHeight="1">
      <c r="A269" s="198" t="s">
        <v>576</v>
      </c>
      <c r="B269" s="70" t="s">
        <v>78</v>
      </c>
      <c r="C269" s="74" t="s">
        <v>12</v>
      </c>
      <c r="D269" s="96" t="s">
        <v>233</v>
      </c>
      <c r="E269" s="70">
        <v>119</v>
      </c>
      <c r="F269" s="72">
        <f>'Пр 11 ведом'!G170</f>
        <v>904.2</v>
      </c>
      <c r="G269" s="112"/>
    </row>
    <row r="270" spans="1:7" s="63" customFormat="1" ht="24" customHeight="1">
      <c r="A270" s="73" t="s">
        <v>386</v>
      </c>
      <c r="B270" s="70" t="s">
        <v>78</v>
      </c>
      <c r="C270" s="74" t="s">
        <v>12</v>
      </c>
      <c r="D270" s="96" t="s">
        <v>233</v>
      </c>
      <c r="E270" s="70" t="s">
        <v>113</v>
      </c>
      <c r="F270" s="72">
        <f>F271</f>
        <v>1353.5</v>
      </c>
      <c r="G270" s="112"/>
    </row>
    <row r="271" spans="1:7" s="63" customFormat="1" ht="21.75" customHeight="1">
      <c r="A271" s="166" t="s">
        <v>525</v>
      </c>
      <c r="B271" s="70" t="s">
        <v>78</v>
      </c>
      <c r="C271" s="74" t="s">
        <v>12</v>
      </c>
      <c r="D271" s="96" t="s">
        <v>233</v>
      </c>
      <c r="E271" s="70" t="s">
        <v>115</v>
      </c>
      <c r="F271" s="72">
        <f>F272</f>
        <v>1353.5</v>
      </c>
      <c r="G271" s="112"/>
    </row>
    <row r="272" spans="1:7" s="63" customFormat="1" ht="21.75" customHeight="1">
      <c r="A272" s="166" t="s">
        <v>526</v>
      </c>
      <c r="B272" s="70" t="s">
        <v>78</v>
      </c>
      <c r="C272" s="74" t="s">
        <v>12</v>
      </c>
      <c r="D272" s="96" t="s">
        <v>233</v>
      </c>
      <c r="E272" s="70" t="s">
        <v>117</v>
      </c>
      <c r="F272" s="72">
        <f>'Пр 11 ведом'!G173</f>
        <v>1353.5</v>
      </c>
      <c r="G272" s="112"/>
    </row>
    <row r="273" spans="1:7" s="63" customFormat="1" ht="28.5" customHeight="1">
      <c r="A273" s="166" t="s">
        <v>530</v>
      </c>
      <c r="B273" s="70" t="s">
        <v>78</v>
      </c>
      <c r="C273" s="74" t="s">
        <v>12</v>
      </c>
      <c r="D273" s="217" t="s">
        <v>233</v>
      </c>
      <c r="E273" s="70" t="s">
        <v>100</v>
      </c>
      <c r="F273" s="72">
        <f>F274</f>
        <v>26072.7</v>
      </c>
      <c r="G273" s="112"/>
    </row>
    <row r="274" spans="1:7" s="63" customFormat="1" ht="13.5" customHeight="1">
      <c r="A274" s="73" t="s">
        <v>101</v>
      </c>
      <c r="B274" s="70" t="s">
        <v>78</v>
      </c>
      <c r="C274" s="74" t="s">
        <v>12</v>
      </c>
      <c r="D274" s="217" t="s">
        <v>233</v>
      </c>
      <c r="E274" s="70" t="s">
        <v>102</v>
      </c>
      <c r="F274" s="72">
        <f>F275</f>
        <v>26072.7</v>
      </c>
      <c r="G274" s="112"/>
    </row>
    <row r="275" spans="1:7" s="63" customFormat="1" ht="35.25" customHeight="1">
      <c r="A275" s="73" t="s">
        <v>103</v>
      </c>
      <c r="B275" s="70" t="s">
        <v>78</v>
      </c>
      <c r="C275" s="74" t="s">
        <v>12</v>
      </c>
      <c r="D275" s="217" t="s">
        <v>233</v>
      </c>
      <c r="E275" s="70" t="s">
        <v>104</v>
      </c>
      <c r="F275" s="72">
        <f>'Пр 11 ведом'!G509</f>
        <v>26072.7</v>
      </c>
      <c r="G275" s="112"/>
    </row>
    <row r="276" spans="1:7" s="63" customFormat="1" ht="13.5" customHeight="1">
      <c r="A276" s="73" t="s">
        <v>118</v>
      </c>
      <c r="B276" s="70" t="s">
        <v>78</v>
      </c>
      <c r="C276" s="74" t="s">
        <v>12</v>
      </c>
      <c r="D276" s="96" t="s">
        <v>233</v>
      </c>
      <c r="E276" s="70" t="s">
        <v>48</v>
      </c>
      <c r="F276" s="72">
        <f>F277</f>
        <v>78.1</v>
      </c>
      <c r="G276" s="112"/>
    </row>
    <row r="277" spans="1:7" s="63" customFormat="1" ht="13.5" customHeight="1">
      <c r="A277" s="73" t="s">
        <v>157</v>
      </c>
      <c r="B277" s="70" t="s">
        <v>78</v>
      </c>
      <c r="C277" s="74" t="s">
        <v>12</v>
      </c>
      <c r="D277" s="96" t="s">
        <v>233</v>
      </c>
      <c r="E277" s="70" t="s">
        <v>119</v>
      </c>
      <c r="F277" s="72">
        <f>F278+F279</f>
        <v>78.1</v>
      </c>
      <c r="G277" s="112"/>
    </row>
    <row r="278" spans="1:7" s="63" customFormat="1" ht="13.5" customHeight="1">
      <c r="A278" s="73" t="s">
        <v>17</v>
      </c>
      <c r="B278" s="70" t="s">
        <v>78</v>
      </c>
      <c r="C278" s="74" t="s">
        <v>12</v>
      </c>
      <c r="D278" s="96" t="s">
        <v>233</v>
      </c>
      <c r="E278" s="70" t="s">
        <v>120</v>
      </c>
      <c r="F278" s="72">
        <f>'Пр 11 ведом'!G176</f>
        <v>13.1</v>
      </c>
      <c r="G278" s="115"/>
    </row>
    <row r="279" spans="1:7" s="63" customFormat="1" ht="13.5" customHeight="1">
      <c r="A279" s="166" t="s">
        <v>532</v>
      </c>
      <c r="B279" s="70" t="s">
        <v>78</v>
      </c>
      <c r="C279" s="74" t="s">
        <v>12</v>
      </c>
      <c r="D279" s="96" t="s">
        <v>233</v>
      </c>
      <c r="E279" s="70">
        <v>852</v>
      </c>
      <c r="F279" s="72">
        <f>'Пр 11 ведом'!G177</f>
        <v>65</v>
      </c>
      <c r="G279" s="115"/>
    </row>
    <row r="280" spans="1:7" s="82" customFormat="1" ht="56.25">
      <c r="A280" s="132" t="s">
        <v>85</v>
      </c>
      <c r="B280" s="70" t="s">
        <v>78</v>
      </c>
      <c r="C280" s="74" t="s">
        <v>12</v>
      </c>
      <c r="D280" s="96" t="s">
        <v>232</v>
      </c>
      <c r="E280" s="130" t="s">
        <v>10</v>
      </c>
      <c r="F280" s="85">
        <f>F281+F285+F288</f>
        <v>42806</v>
      </c>
      <c r="G280" s="114"/>
    </row>
    <row r="281" spans="1:7" s="63" customFormat="1" ht="45">
      <c r="A281" s="73" t="s">
        <v>105</v>
      </c>
      <c r="B281" s="70" t="s">
        <v>78</v>
      </c>
      <c r="C281" s="74" t="s">
        <v>12</v>
      </c>
      <c r="D281" s="96" t="s">
        <v>232</v>
      </c>
      <c r="E281" s="70" t="s">
        <v>106</v>
      </c>
      <c r="F281" s="72">
        <f>F282</f>
        <v>6990.9</v>
      </c>
      <c r="G281" s="112"/>
    </row>
    <row r="282" spans="1:7" s="63" customFormat="1" ht="13.5" customHeight="1">
      <c r="A282" s="73" t="s">
        <v>142</v>
      </c>
      <c r="B282" s="70" t="s">
        <v>78</v>
      </c>
      <c r="C282" s="74" t="s">
        <v>12</v>
      </c>
      <c r="D282" s="96" t="s">
        <v>232</v>
      </c>
      <c r="E282" s="70">
        <v>110</v>
      </c>
      <c r="F282" s="72">
        <f>F283+F284</f>
        <v>6990.9</v>
      </c>
      <c r="G282" s="112"/>
    </row>
    <row r="283" spans="1:7" s="63" customFormat="1" ht="13.5" customHeight="1">
      <c r="A283" s="204" t="s">
        <v>577</v>
      </c>
      <c r="B283" s="70" t="s">
        <v>78</v>
      </c>
      <c r="C283" s="74" t="s">
        <v>12</v>
      </c>
      <c r="D283" s="96" t="s">
        <v>232</v>
      </c>
      <c r="E283" s="70">
        <v>111</v>
      </c>
      <c r="F283" s="72">
        <f>'Пр 11 ведом'!G181</f>
        <v>5369.4</v>
      </c>
      <c r="G283" s="112"/>
    </row>
    <row r="284" spans="1:7" s="63" customFormat="1" ht="34.5" customHeight="1">
      <c r="A284" s="198" t="s">
        <v>576</v>
      </c>
      <c r="B284" s="70" t="s">
        <v>78</v>
      </c>
      <c r="C284" s="74" t="s">
        <v>12</v>
      </c>
      <c r="D284" s="96" t="s">
        <v>232</v>
      </c>
      <c r="E284" s="70">
        <v>119</v>
      </c>
      <c r="F284" s="72">
        <f>'Пр 11 ведом'!G182</f>
        <v>1621.5</v>
      </c>
      <c r="G284" s="112"/>
    </row>
    <row r="285" spans="1:7" s="63" customFormat="1" ht="24" customHeight="1">
      <c r="A285" s="73" t="s">
        <v>386</v>
      </c>
      <c r="B285" s="70" t="s">
        <v>78</v>
      </c>
      <c r="C285" s="74" t="s">
        <v>12</v>
      </c>
      <c r="D285" s="96" t="s">
        <v>232</v>
      </c>
      <c r="E285" s="70" t="s">
        <v>113</v>
      </c>
      <c r="F285" s="72">
        <f>F286</f>
        <v>50</v>
      </c>
      <c r="G285" s="112"/>
    </row>
    <row r="286" spans="1:7" s="63" customFormat="1" ht="24" customHeight="1">
      <c r="A286" s="166" t="s">
        <v>525</v>
      </c>
      <c r="B286" s="70" t="s">
        <v>78</v>
      </c>
      <c r="C286" s="74" t="s">
        <v>12</v>
      </c>
      <c r="D286" s="96" t="s">
        <v>232</v>
      </c>
      <c r="E286" s="70" t="s">
        <v>115</v>
      </c>
      <c r="F286" s="72">
        <f>F287</f>
        <v>50</v>
      </c>
      <c r="G286" s="112"/>
    </row>
    <row r="287" spans="1:7" s="63" customFormat="1" ht="24" customHeight="1">
      <c r="A287" s="166" t="s">
        <v>526</v>
      </c>
      <c r="B287" s="70" t="s">
        <v>78</v>
      </c>
      <c r="C287" s="74" t="s">
        <v>12</v>
      </c>
      <c r="D287" s="96" t="s">
        <v>232</v>
      </c>
      <c r="E287" s="70" t="s">
        <v>117</v>
      </c>
      <c r="F287" s="72">
        <f>'Пр 11 ведом'!G185</f>
        <v>50</v>
      </c>
      <c r="G287" s="112"/>
    </row>
    <row r="288" spans="1:7" s="63" customFormat="1" ht="36.75" customHeight="1">
      <c r="A288" s="166" t="s">
        <v>530</v>
      </c>
      <c r="B288" s="70" t="s">
        <v>78</v>
      </c>
      <c r="C288" s="74" t="s">
        <v>12</v>
      </c>
      <c r="D288" s="96" t="s">
        <v>232</v>
      </c>
      <c r="E288" s="70" t="s">
        <v>100</v>
      </c>
      <c r="F288" s="72">
        <f>F289</f>
        <v>35765.1</v>
      </c>
      <c r="G288" s="112"/>
    </row>
    <row r="289" spans="1:7" s="63" customFormat="1" ht="13.5" customHeight="1">
      <c r="A289" s="73" t="s">
        <v>101</v>
      </c>
      <c r="B289" s="70" t="s">
        <v>78</v>
      </c>
      <c r="C289" s="74" t="s">
        <v>12</v>
      </c>
      <c r="D289" s="96" t="s">
        <v>232</v>
      </c>
      <c r="E289" s="70" t="s">
        <v>102</v>
      </c>
      <c r="F289" s="72">
        <f>F290</f>
        <v>35765.1</v>
      </c>
      <c r="G289" s="112"/>
    </row>
    <row r="290" spans="1:7" s="63" customFormat="1" ht="33" customHeight="1">
      <c r="A290" s="73" t="s">
        <v>103</v>
      </c>
      <c r="B290" s="70" t="s">
        <v>78</v>
      </c>
      <c r="C290" s="74" t="s">
        <v>12</v>
      </c>
      <c r="D290" s="96" t="s">
        <v>232</v>
      </c>
      <c r="E290" s="70" t="s">
        <v>104</v>
      </c>
      <c r="F290" s="72">
        <f>'Пр 11 ведом'!G513</f>
        <v>35765.1</v>
      </c>
      <c r="G290" s="112"/>
    </row>
    <row r="291" spans="1:7" s="63" customFormat="1" ht="33" customHeight="1">
      <c r="A291" s="73" t="s">
        <v>390</v>
      </c>
      <c r="B291" s="70" t="s">
        <v>78</v>
      </c>
      <c r="C291" s="74" t="s">
        <v>12</v>
      </c>
      <c r="D291" s="70" t="s">
        <v>388</v>
      </c>
      <c r="E291" s="70"/>
      <c r="F291" s="72">
        <f>F292</f>
        <v>283</v>
      </c>
      <c r="G291" s="112"/>
    </row>
    <row r="292" spans="1:7" s="63" customFormat="1" ht="33" customHeight="1">
      <c r="A292" s="202" t="s">
        <v>380</v>
      </c>
      <c r="B292" s="70" t="s">
        <v>78</v>
      </c>
      <c r="C292" s="74" t="s">
        <v>12</v>
      </c>
      <c r="D292" s="70" t="s">
        <v>389</v>
      </c>
      <c r="E292" s="70"/>
      <c r="F292" s="72">
        <f>F293+F296</f>
        <v>283</v>
      </c>
      <c r="G292" s="112"/>
    </row>
    <row r="293" spans="1:7" s="63" customFormat="1" ht="33" customHeight="1">
      <c r="A293" s="73" t="s">
        <v>105</v>
      </c>
      <c r="B293" s="70" t="s">
        <v>78</v>
      </c>
      <c r="C293" s="74" t="s">
        <v>12</v>
      </c>
      <c r="D293" s="70" t="s">
        <v>389</v>
      </c>
      <c r="E293" s="70">
        <v>100</v>
      </c>
      <c r="F293" s="72">
        <f>F295</f>
        <v>42</v>
      </c>
      <c r="G293" s="112"/>
    </row>
    <row r="294" spans="1:7" s="63" customFormat="1" ht="12.75">
      <c r="A294" s="73" t="s">
        <v>142</v>
      </c>
      <c r="B294" s="70" t="s">
        <v>78</v>
      </c>
      <c r="C294" s="74" t="s">
        <v>12</v>
      </c>
      <c r="D294" s="70" t="s">
        <v>389</v>
      </c>
      <c r="E294" s="70">
        <v>110</v>
      </c>
      <c r="F294" s="72">
        <f>F295</f>
        <v>42</v>
      </c>
      <c r="G294" s="112"/>
    </row>
    <row r="295" spans="1:7" s="63" customFormat="1" ht="22.5">
      <c r="A295" s="166" t="s">
        <v>578</v>
      </c>
      <c r="B295" s="70" t="s">
        <v>78</v>
      </c>
      <c r="C295" s="74" t="s">
        <v>12</v>
      </c>
      <c r="D295" s="70" t="s">
        <v>389</v>
      </c>
      <c r="E295" s="70">
        <v>112</v>
      </c>
      <c r="F295" s="72">
        <f>'Пр 11 ведом'!G190</f>
        <v>42</v>
      </c>
      <c r="G295" s="112"/>
    </row>
    <row r="296" spans="1:7" s="63" customFormat="1" ht="22.5">
      <c r="A296" s="166" t="s">
        <v>530</v>
      </c>
      <c r="B296" s="70" t="s">
        <v>78</v>
      </c>
      <c r="C296" s="74" t="s">
        <v>12</v>
      </c>
      <c r="D296" s="70" t="s">
        <v>389</v>
      </c>
      <c r="E296" s="70">
        <v>600</v>
      </c>
      <c r="F296" s="72">
        <f>F298</f>
        <v>241</v>
      </c>
      <c r="G296" s="112"/>
    </row>
    <row r="297" spans="1:7" s="63" customFormat="1" ht="12.75">
      <c r="A297" s="73" t="s">
        <v>101</v>
      </c>
      <c r="B297" s="70" t="s">
        <v>78</v>
      </c>
      <c r="C297" s="74" t="s">
        <v>12</v>
      </c>
      <c r="D297" s="70" t="s">
        <v>389</v>
      </c>
      <c r="E297" s="70">
        <v>610</v>
      </c>
      <c r="F297" s="72">
        <f>F298</f>
        <v>241</v>
      </c>
      <c r="G297" s="112"/>
    </row>
    <row r="298" spans="1:7" s="63" customFormat="1" ht="33.75">
      <c r="A298" s="73" t="s">
        <v>103</v>
      </c>
      <c r="B298" s="70" t="s">
        <v>78</v>
      </c>
      <c r="C298" s="74" t="s">
        <v>12</v>
      </c>
      <c r="D298" s="70" t="s">
        <v>389</v>
      </c>
      <c r="E298" s="70">
        <v>611</v>
      </c>
      <c r="F298" s="72">
        <f>'Пр 11 ведом'!G518</f>
        <v>241</v>
      </c>
      <c r="G298" s="112"/>
    </row>
    <row r="299" spans="1:8" s="68" customFormat="1" ht="12.75">
      <c r="A299" s="194" t="s">
        <v>35</v>
      </c>
      <c r="B299" s="92" t="s">
        <v>78</v>
      </c>
      <c r="C299" s="93" t="s">
        <v>76</v>
      </c>
      <c r="D299" s="92" t="s">
        <v>9</v>
      </c>
      <c r="E299" s="92" t="s">
        <v>10</v>
      </c>
      <c r="F299" s="195">
        <f>F300+F326+F338+F331</f>
        <v>206790.5</v>
      </c>
      <c r="G299" s="111">
        <v>222976.6</v>
      </c>
      <c r="H299" s="79">
        <f>G299-F299</f>
        <v>16186.100000000006</v>
      </c>
    </row>
    <row r="300" spans="1:7" s="84" customFormat="1" ht="12.75" customHeight="1">
      <c r="A300" s="132" t="s">
        <v>205</v>
      </c>
      <c r="B300" s="70" t="s">
        <v>78</v>
      </c>
      <c r="C300" s="74" t="s">
        <v>76</v>
      </c>
      <c r="D300" s="70" t="s">
        <v>234</v>
      </c>
      <c r="E300" s="130" t="s">
        <v>10</v>
      </c>
      <c r="F300" s="85">
        <f>F313</f>
        <v>173378</v>
      </c>
      <c r="G300" s="114">
        <v>13338.1</v>
      </c>
    </row>
    <row r="301" spans="1:7" s="63" customFormat="1" ht="24.75" customHeight="1">
      <c r="A301" s="73" t="s">
        <v>386</v>
      </c>
      <c r="B301" s="70" t="s">
        <v>78</v>
      </c>
      <c r="C301" s="74" t="s">
        <v>76</v>
      </c>
      <c r="D301" s="70" t="s">
        <v>235</v>
      </c>
      <c r="E301" s="70" t="s">
        <v>113</v>
      </c>
      <c r="F301" s="72">
        <f>SUM(F302)</f>
        <v>1669</v>
      </c>
      <c r="G301" s="112"/>
    </row>
    <row r="302" spans="1:7" s="63" customFormat="1" ht="24.75" customHeight="1">
      <c r="A302" s="166" t="s">
        <v>525</v>
      </c>
      <c r="B302" s="70" t="s">
        <v>78</v>
      </c>
      <c r="C302" s="74" t="s">
        <v>76</v>
      </c>
      <c r="D302" s="70" t="s">
        <v>235</v>
      </c>
      <c r="E302" s="70" t="s">
        <v>115</v>
      </c>
      <c r="F302" s="72">
        <f>SUM(F303)</f>
        <v>1669</v>
      </c>
      <c r="G302" s="112"/>
    </row>
    <row r="303" spans="1:7" s="63" customFormat="1" ht="24.75" customHeight="1">
      <c r="A303" s="166" t="s">
        <v>526</v>
      </c>
      <c r="B303" s="70" t="s">
        <v>78</v>
      </c>
      <c r="C303" s="74" t="s">
        <v>76</v>
      </c>
      <c r="D303" s="70" t="s">
        <v>235</v>
      </c>
      <c r="E303" s="70" t="s">
        <v>117</v>
      </c>
      <c r="F303" s="72">
        <f>'Пр 11 ведом'!G196</f>
        <v>1669</v>
      </c>
      <c r="G303" s="112"/>
    </row>
    <row r="304" spans="1:7" s="63" customFormat="1" ht="32.25" customHeight="1">
      <c r="A304" s="166" t="s">
        <v>530</v>
      </c>
      <c r="B304" s="96" t="s">
        <v>78</v>
      </c>
      <c r="C304" s="96" t="s">
        <v>76</v>
      </c>
      <c r="D304" s="217" t="s">
        <v>235</v>
      </c>
      <c r="E304" s="70" t="s">
        <v>100</v>
      </c>
      <c r="F304" s="72">
        <f>F305+F307</f>
        <v>14435.1</v>
      </c>
      <c r="G304" s="112"/>
    </row>
    <row r="305" spans="1:7" s="63" customFormat="1" ht="15" customHeight="1">
      <c r="A305" s="73" t="s">
        <v>101</v>
      </c>
      <c r="B305" s="96" t="s">
        <v>78</v>
      </c>
      <c r="C305" s="96" t="s">
        <v>76</v>
      </c>
      <c r="D305" s="217" t="s">
        <v>235</v>
      </c>
      <c r="E305" s="70" t="s">
        <v>102</v>
      </c>
      <c r="F305" s="72">
        <f>F306</f>
        <v>12984.7</v>
      </c>
      <c r="G305" s="112"/>
    </row>
    <row r="306" spans="1:7" s="63" customFormat="1" ht="34.5" customHeight="1">
      <c r="A306" s="73" t="s">
        <v>103</v>
      </c>
      <c r="B306" s="96" t="s">
        <v>78</v>
      </c>
      <c r="C306" s="96" t="s">
        <v>76</v>
      </c>
      <c r="D306" s="217" t="s">
        <v>235</v>
      </c>
      <c r="E306" s="70" t="s">
        <v>104</v>
      </c>
      <c r="F306" s="72">
        <f>'Пр 11 ведом'!G525</f>
        <v>12984.7</v>
      </c>
      <c r="G306" s="112"/>
    </row>
    <row r="307" spans="1:7" s="63" customFormat="1" ht="11.25" customHeight="1">
      <c r="A307" s="73" t="s">
        <v>56</v>
      </c>
      <c r="B307" s="96" t="s">
        <v>78</v>
      </c>
      <c r="C307" s="96" t="s">
        <v>76</v>
      </c>
      <c r="D307" s="217" t="s">
        <v>235</v>
      </c>
      <c r="E307" s="70">
        <v>620</v>
      </c>
      <c r="F307" s="72">
        <f>F308</f>
        <v>1450.4</v>
      </c>
      <c r="G307" s="112"/>
    </row>
    <row r="308" spans="1:7" s="63" customFormat="1" ht="34.5" customHeight="1">
      <c r="A308" s="73" t="s">
        <v>42</v>
      </c>
      <c r="B308" s="96" t="s">
        <v>78</v>
      </c>
      <c r="C308" s="96" t="s">
        <v>76</v>
      </c>
      <c r="D308" s="217" t="s">
        <v>235</v>
      </c>
      <c r="E308" s="70">
        <v>621</v>
      </c>
      <c r="F308" s="72">
        <f>'Пр 11 ведом'!G527</f>
        <v>1450.4</v>
      </c>
      <c r="G308" s="112"/>
    </row>
    <row r="309" spans="1:7" s="63" customFormat="1" ht="12" customHeight="1">
      <c r="A309" s="73" t="s">
        <v>118</v>
      </c>
      <c r="B309" s="70" t="s">
        <v>78</v>
      </c>
      <c r="C309" s="74" t="s">
        <v>76</v>
      </c>
      <c r="D309" s="70" t="s">
        <v>235</v>
      </c>
      <c r="E309" s="70" t="s">
        <v>48</v>
      </c>
      <c r="F309" s="72">
        <f>SUM(F310)</f>
        <v>82</v>
      </c>
      <c r="G309" s="112"/>
    </row>
    <row r="310" spans="1:7" s="63" customFormat="1" ht="12" customHeight="1">
      <c r="A310" s="73" t="s">
        <v>157</v>
      </c>
      <c r="B310" s="70" t="s">
        <v>78</v>
      </c>
      <c r="C310" s="74" t="s">
        <v>76</v>
      </c>
      <c r="D310" s="70" t="s">
        <v>235</v>
      </c>
      <c r="E310" s="70" t="s">
        <v>119</v>
      </c>
      <c r="F310" s="72">
        <f>SUM(F311:F312)</f>
        <v>82</v>
      </c>
      <c r="G310" s="112"/>
    </row>
    <row r="311" spans="1:7" s="63" customFormat="1" ht="12" customHeight="1">
      <c r="A311" s="73" t="s">
        <v>17</v>
      </c>
      <c r="B311" s="70" t="s">
        <v>78</v>
      </c>
      <c r="C311" s="74" t="s">
        <v>76</v>
      </c>
      <c r="D311" s="70" t="s">
        <v>235</v>
      </c>
      <c r="E311" s="70" t="s">
        <v>120</v>
      </c>
      <c r="F311" s="72">
        <f>'Пр 11 ведом'!G199</f>
        <v>22</v>
      </c>
      <c r="G311" s="112"/>
    </row>
    <row r="312" spans="1:7" s="63" customFormat="1" ht="21" customHeight="1">
      <c r="A312" s="166" t="s">
        <v>532</v>
      </c>
      <c r="B312" s="70" t="s">
        <v>78</v>
      </c>
      <c r="C312" s="74" t="s">
        <v>76</v>
      </c>
      <c r="D312" s="70" t="s">
        <v>235</v>
      </c>
      <c r="E312" s="70" t="s">
        <v>122</v>
      </c>
      <c r="F312" s="72">
        <f>'Пр 11 ведом'!G200</f>
        <v>60</v>
      </c>
      <c r="G312" s="112"/>
    </row>
    <row r="313" spans="1:7" s="63" customFormat="1" ht="21" customHeight="1">
      <c r="A313" s="196" t="s">
        <v>155</v>
      </c>
      <c r="B313" s="70" t="s">
        <v>78</v>
      </c>
      <c r="C313" s="74" t="s">
        <v>76</v>
      </c>
      <c r="D313" s="70" t="s">
        <v>254</v>
      </c>
      <c r="E313" s="70" t="s">
        <v>10</v>
      </c>
      <c r="F313" s="72">
        <f>F314+F318+F321</f>
        <v>173378</v>
      </c>
      <c r="G313" s="112"/>
    </row>
    <row r="314" spans="1:7" s="63" customFormat="1" ht="45">
      <c r="A314" s="73" t="s">
        <v>105</v>
      </c>
      <c r="B314" s="70" t="s">
        <v>78</v>
      </c>
      <c r="C314" s="74" t="s">
        <v>76</v>
      </c>
      <c r="D314" s="70" t="s">
        <v>254</v>
      </c>
      <c r="E314" s="70" t="s">
        <v>106</v>
      </c>
      <c r="F314" s="72">
        <f>F315</f>
        <v>11520.1</v>
      </c>
      <c r="G314" s="112"/>
    </row>
    <row r="315" spans="1:7" s="63" customFormat="1" ht="14.25" customHeight="1">
      <c r="A315" s="73" t="s">
        <v>142</v>
      </c>
      <c r="B315" s="70" t="s">
        <v>78</v>
      </c>
      <c r="C315" s="74" t="s">
        <v>76</v>
      </c>
      <c r="D315" s="70" t="s">
        <v>254</v>
      </c>
      <c r="E315" s="70">
        <v>110</v>
      </c>
      <c r="F315" s="72">
        <f>F316+F317</f>
        <v>11520.1</v>
      </c>
      <c r="G315" s="112"/>
    </row>
    <row r="316" spans="1:7" s="63" customFormat="1" ht="14.25" customHeight="1">
      <c r="A316" s="204" t="s">
        <v>577</v>
      </c>
      <c r="B316" s="70" t="s">
        <v>78</v>
      </c>
      <c r="C316" s="74" t="s">
        <v>76</v>
      </c>
      <c r="D316" s="70" t="s">
        <v>254</v>
      </c>
      <c r="E316" s="70">
        <v>111</v>
      </c>
      <c r="F316" s="72">
        <f>'Пр 11 ведом'!G204</f>
        <v>8848</v>
      </c>
      <c r="G316" s="112"/>
    </row>
    <row r="317" spans="1:7" s="63" customFormat="1" ht="34.5" customHeight="1">
      <c r="A317" s="198" t="s">
        <v>576</v>
      </c>
      <c r="B317" s="70" t="s">
        <v>78</v>
      </c>
      <c r="C317" s="74" t="s">
        <v>76</v>
      </c>
      <c r="D317" s="70" t="s">
        <v>254</v>
      </c>
      <c r="E317" s="70">
        <v>119</v>
      </c>
      <c r="F317" s="72">
        <f>'Пр 11 ведом'!G205</f>
        <v>2672.1</v>
      </c>
      <c r="G317" s="112"/>
    </row>
    <row r="318" spans="1:7" s="63" customFormat="1" ht="25.5" customHeight="1">
      <c r="A318" s="73" t="s">
        <v>386</v>
      </c>
      <c r="B318" s="70" t="s">
        <v>78</v>
      </c>
      <c r="C318" s="74" t="s">
        <v>76</v>
      </c>
      <c r="D318" s="70" t="s">
        <v>254</v>
      </c>
      <c r="E318" s="70" t="s">
        <v>113</v>
      </c>
      <c r="F318" s="72">
        <f>SUM(F319)</f>
        <v>67</v>
      </c>
      <c r="G318" s="112"/>
    </row>
    <row r="319" spans="1:7" s="63" customFormat="1" ht="20.25" customHeight="1">
      <c r="A319" s="166" t="s">
        <v>525</v>
      </c>
      <c r="B319" s="70" t="s">
        <v>78</v>
      </c>
      <c r="C319" s="74" t="s">
        <v>76</v>
      </c>
      <c r="D319" s="70" t="s">
        <v>254</v>
      </c>
      <c r="E319" s="70" t="s">
        <v>115</v>
      </c>
      <c r="F319" s="72">
        <f>SUM(F320)</f>
        <v>67</v>
      </c>
      <c r="G319" s="112"/>
    </row>
    <row r="320" spans="1:7" s="63" customFormat="1" ht="20.25" customHeight="1">
      <c r="A320" s="166" t="s">
        <v>526</v>
      </c>
      <c r="B320" s="70" t="s">
        <v>78</v>
      </c>
      <c r="C320" s="74" t="s">
        <v>76</v>
      </c>
      <c r="D320" s="70" t="s">
        <v>254</v>
      </c>
      <c r="E320" s="70" t="s">
        <v>117</v>
      </c>
      <c r="F320" s="72">
        <f>'Пр 11 ведом'!G208</f>
        <v>67</v>
      </c>
      <c r="G320" s="112"/>
    </row>
    <row r="321" spans="1:7" s="63" customFormat="1" ht="36" customHeight="1">
      <c r="A321" s="166" t="s">
        <v>530</v>
      </c>
      <c r="B321" s="96" t="s">
        <v>78</v>
      </c>
      <c r="C321" s="96" t="s">
        <v>76</v>
      </c>
      <c r="D321" s="217" t="s">
        <v>254</v>
      </c>
      <c r="E321" s="70" t="s">
        <v>100</v>
      </c>
      <c r="F321" s="72">
        <f>F322+F324</f>
        <v>161790.9</v>
      </c>
      <c r="G321" s="112"/>
    </row>
    <row r="322" spans="1:7" s="63" customFormat="1" ht="13.5" customHeight="1">
      <c r="A322" s="73" t="s">
        <v>101</v>
      </c>
      <c r="B322" s="96" t="s">
        <v>78</v>
      </c>
      <c r="C322" s="96" t="s">
        <v>76</v>
      </c>
      <c r="D322" s="217" t="s">
        <v>254</v>
      </c>
      <c r="E322" s="70" t="s">
        <v>102</v>
      </c>
      <c r="F322" s="72">
        <f>F323</f>
        <v>143116.6</v>
      </c>
      <c r="G322" s="112"/>
    </row>
    <row r="323" spans="1:7" s="63" customFormat="1" ht="35.25" customHeight="1">
      <c r="A323" s="73" t="s">
        <v>103</v>
      </c>
      <c r="B323" s="96" t="s">
        <v>78</v>
      </c>
      <c r="C323" s="96" t="s">
        <v>76</v>
      </c>
      <c r="D323" s="217" t="s">
        <v>254</v>
      </c>
      <c r="E323" s="70" t="s">
        <v>104</v>
      </c>
      <c r="F323" s="72">
        <f>'Пр 11 ведом'!G531</f>
        <v>143116.6</v>
      </c>
      <c r="G323" s="112"/>
    </row>
    <row r="324" spans="1:7" s="63" customFormat="1" ht="10.5" customHeight="1">
      <c r="A324" s="73" t="s">
        <v>56</v>
      </c>
      <c r="B324" s="96" t="s">
        <v>78</v>
      </c>
      <c r="C324" s="96" t="s">
        <v>76</v>
      </c>
      <c r="D324" s="217" t="s">
        <v>254</v>
      </c>
      <c r="E324" s="70">
        <v>620</v>
      </c>
      <c r="F324" s="72">
        <f>F325</f>
        <v>18674.3</v>
      </c>
      <c r="G324" s="112"/>
    </row>
    <row r="325" spans="1:7" s="63" customFormat="1" ht="36" customHeight="1">
      <c r="A325" s="73" t="s">
        <v>42</v>
      </c>
      <c r="B325" s="96" t="s">
        <v>78</v>
      </c>
      <c r="C325" s="96" t="s">
        <v>76</v>
      </c>
      <c r="D325" s="217" t="s">
        <v>254</v>
      </c>
      <c r="E325" s="70">
        <v>621</v>
      </c>
      <c r="F325" s="72">
        <f>'Пр 11 ведом'!G533</f>
        <v>18674.3</v>
      </c>
      <c r="G325" s="112"/>
    </row>
    <row r="326" spans="1:7" s="83" customFormat="1" ht="12" customHeight="1">
      <c r="A326" s="132" t="s">
        <v>217</v>
      </c>
      <c r="B326" s="96" t="s">
        <v>78</v>
      </c>
      <c r="C326" s="96" t="s">
        <v>76</v>
      </c>
      <c r="D326" s="96" t="s">
        <v>237</v>
      </c>
      <c r="E326" s="130" t="s">
        <v>10</v>
      </c>
      <c r="F326" s="85">
        <f>F327</f>
        <v>31908.6</v>
      </c>
      <c r="G326" s="114"/>
    </row>
    <row r="327" spans="1:7" s="83" customFormat="1" ht="12.75" customHeight="1">
      <c r="A327" s="132" t="s">
        <v>36</v>
      </c>
      <c r="B327" s="96" t="s">
        <v>78</v>
      </c>
      <c r="C327" s="96" t="s">
        <v>76</v>
      </c>
      <c r="D327" s="96" t="s">
        <v>238</v>
      </c>
      <c r="E327" s="130" t="s">
        <v>10</v>
      </c>
      <c r="F327" s="85">
        <f>F328</f>
        <v>31908.6</v>
      </c>
      <c r="G327" s="114"/>
    </row>
    <row r="328" spans="1:7" s="63" customFormat="1" ht="33.75" customHeight="1">
      <c r="A328" s="166" t="s">
        <v>530</v>
      </c>
      <c r="B328" s="96" t="s">
        <v>78</v>
      </c>
      <c r="C328" s="96" t="s">
        <v>76</v>
      </c>
      <c r="D328" s="96" t="s">
        <v>238</v>
      </c>
      <c r="E328" s="70">
        <v>600</v>
      </c>
      <c r="F328" s="72">
        <f>F329</f>
        <v>31908.6</v>
      </c>
      <c r="G328" s="112"/>
    </row>
    <row r="329" spans="1:7" s="63" customFormat="1" ht="15.75" customHeight="1">
      <c r="A329" s="73" t="s">
        <v>101</v>
      </c>
      <c r="B329" s="96" t="s">
        <v>78</v>
      </c>
      <c r="C329" s="96" t="s">
        <v>76</v>
      </c>
      <c r="D329" s="96" t="s">
        <v>238</v>
      </c>
      <c r="E329" s="70">
        <v>610</v>
      </c>
      <c r="F329" s="72">
        <f>F330</f>
        <v>31908.6</v>
      </c>
      <c r="G329" s="112"/>
    </row>
    <row r="330" spans="1:7" s="63" customFormat="1" ht="33.75">
      <c r="A330" s="73" t="s">
        <v>103</v>
      </c>
      <c r="B330" s="96" t="s">
        <v>78</v>
      </c>
      <c r="C330" s="96" t="s">
        <v>76</v>
      </c>
      <c r="D330" s="96" t="s">
        <v>238</v>
      </c>
      <c r="E330" s="70">
        <v>611</v>
      </c>
      <c r="F330" s="72">
        <f>'Пр 11 ведом'!G538</f>
        <v>31908.6</v>
      </c>
      <c r="G330" s="112"/>
    </row>
    <row r="331" spans="1:7" s="63" customFormat="1" ht="45">
      <c r="A331" s="73" t="s">
        <v>390</v>
      </c>
      <c r="B331" s="70" t="s">
        <v>78</v>
      </c>
      <c r="C331" s="74" t="s">
        <v>76</v>
      </c>
      <c r="D331" s="70" t="s">
        <v>388</v>
      </c>
      <c r="E331" s="70"/>
      <c r="F331" s="72">
        <f>F332</f>
        <v>1096.9</v>
      </c>
      <c r="G331" s="112"/>
    </row>
    <row r="332" spans="1:7" s="63" customFormat="1" ht="33.75">
      <c r="A332" s="202" t="s">
        <v>380</v>
      </c>
      <c r="B332" s="70" t="s">
        <v>78</v>
      </c>
      <c r="C332" s="74" t="s">
        <v>76</v>
      </c>
      <c r="D332" s="70" t="s">
        <v>389</v>
      </c>
      <c r="E332" s="70"/>
      <c r="F332" s="72">
        <f>F333</f>
        <v>1096.9</v>
      </c>
      <c r="G332" s="112"/>
    </row>
    <row r="333" spans="1:7" s="63" customFormat="1" ht="45">
      <c r="A333" s="73" t="s">
        <v>105</v>
      </c>
      <c r="B333" s="70" t="s">
        <v>78</v>
      </c>
      <c r="C333" s="74" t="s">
        <v>76</v>
      </c>
      <c r="D333" s="70" t="s">
        <v>389</v>
      </c>
      <c r="E333" s="70">
        <v>600</v>
      </c>
      <c r="F333" s="72">
        <f>F334+F336</f>
        <v>1096.9</v>
      </c>
      <c r="G333" s="112"/>
    </row>
    <row r="334" spans="1:7" s="63" customFormat="1" ht="12.75">
      <c r="A334" s="73" t="s">
        <v>142</v>
      </c>
      <c r="B334" s="70" t="s">
        <v>78</v>
      </c>
      <c r="C334" s="74" t="s">
        <v>76</v>
      </c>
      <c r="D334" s="70" t="s">
        <v>389</v>
      </c>
      <c r="E334" s="70">
        <v>610</v>
      </c>
      <c r="F334" s="72">
        <f>F335</f>
        <v>1036.9</v>
      </c>
      <c r="G334" s="112"/>
    </row>
    <row r="335" spans="1:7" s="63" customFormat="1" ht="22.5">
      <c r="A335" s="166" t="s">
        <v>523</v>
      </c>
      <c r="B335" s="70" t="s">
        <v>78</v>
      </c>
      <c r="C335" s="74" t="s">
        <v>76</v>
      </c>
      <c r="D335" s="70" t="s">
        <v>389</v>
      </c>
      <c r="E335" s="70">
        <v>611</v>
      </c>
      <c r="F335" s="72">
        <v>1036.9</v>
      </c>
      <c r="G335" s="112"/>
    </row>
    <row r="336" spans="1:7" s="63" customFormat="1" ht="12.75">
      <c r="A336" s="73" t="s">
        <v>56</v>
      </c>
      <c r="B336" s="70" t="s">
        <v>78</v>
      </c>
      <c r="C336" s="74" t="s">
        <v>76</v>
      </c>
      <c r="D336" s="70" t="s">
        <v>389</v>
      </c>
      <c r="E336" s="70">
        <v>620</v>
      </c>
      <c r="F336" s="72">
        <f>F337</f>
        <v>60</v>
      </c>
      <c r="G336" s="112"/>
    </row>
    <row r="337" spans="1:7" s="63" customFormat="1" ht="33.75">
      <c r="A337" s="73" t="s">
        <v>42</v>
      </c>
      <c r="B337" s="70" t="s">
        <v>78</v>
      </c>
      <c r="C337" s="74" t="s">
        <v>76</v>
      </c>
      <c r="D337" s="70" t="s">
        <v>389</v>
      </c>
      <c r="E337" s="70">
        <v>621</v>
      </c>
      <c r="F337" s="72">
        <v>60</v>
      </c>
      <c r="G337" s="112"/>
    </row>
    <row r="338" spans="1:7" s="83" customFormat="1" ht="22.5" customHeight="1">
      <c r="A338" s="202" t="s">
        <v>378</v>
      </c>
      <c r="B338" s="96" t="s">
        <v>78</v>
      </c>
      <c r="C338" s="96" t="s">
        <v>76</v>
      </c>
      <c r="D338" s="96" t="s">
        <v>295</v>
      </c>
      <c r="E338" s="130" t="s">
        <v>10</v>
      </c>
      <c r="F338" s="85">
        <f>F339+F344</f>
        <v>407</v>
      </c>
      <c r="G338" s="114"/>
    </row>
    <row r="339" spans="1:7" s="54" customFormat="1" ht="45">
      <c r="A339" s="73" t="s">
        <v>105</v>
      </c>
      <c r="B339" s="96" t="s">
        <v>78</v>
      </c>
      <c r="C339" s="96" t="s">
        <v>76</v>
      </c>
      <c r="D339" s="96" t="s">
        <v>295</v>
      </c>
      <c r="E339" s="212">
        <v>100</v>
      </c>
      <c r="F339" s="213">
        <f>F340</f>
        <v>331</v>
      </c>
      <c r="G339" s="113"/>
    </row>
    <row r="340" spans="1:7" s="54" customFormat="1" ht="21.75" customHeight="1">
      <c r="A340" s="73" t="s">
        <v>107</v>
      </c>
      <c r="B340" s="96" t="s">
        <v>78</v>
      </c>
      <c r="C340" s="96" t="s">
        <v>76</v>
      </c>
      <c r="D340" s="96" t="s">
        <v>295</v>
      </c>
      <c r="E340" s="212">
        <v>120</v>
      </c>
      <c r="F340" s="213">
        <f>F341+F342+F343</f>
        <v>331</v>
      </c>
      <c r="G340" s="113"/>
    </row>
    <row r="341" spans="1:7" s="54" customFormat="1" ht="21.75" customHeight="1">
      <c r="A341" s="73" t="s">
        <v>296</v>
      </c>
      <c r="B341" s="96" t="s">
        <v>78</v>
      </c>
      <c r="C341" s="96" t="s">
        <v>76</v>
      </c>
      <c r="D341" s="96" t="s">
        <v>295</v>
      </c>
      <c r="E341" s="212">
        <v>121</v>
      </c>
      <c r="F341" s="213">
        <f>'Пр 11 ведом'!G549</f>
        <v>250</v>
      </c>
      <c r="G341" s="113"/>
    </row>
    <row r="342" spans="1:7" s="63" customFormat="1" ht="21.75" customHeight="1">
      <c r="A342" s="198" t="s">
        <v>524</v>
      </c>
      <c r="B342" s="96" t="s">
        <v>78</v>
      </c>
      <c r="C342" s="96" t="s">
        <v>76</v>
      </c>
      <c r="D342" s="96" t="s">
        <v>295</v>
      </c>
      <c r="E342" s="70">
        <v>122</v>
      </c>
      <c r="F342" s="213">
        <f>'Пр 11 ведом'!G550</f>
        <v>5.5</v>
      </c>
      <c r="G342" s="112"/>
    </row>
    <row r="343" spans="1:7" s="63" customFormat="1" ht="33" customHeight="1">
      <c r="A343" s="198" t="s">
        <v>385</v>
      </c>
      <c r="B343" s="96" t="s">
        <v>78</v>
      </c>
      <c r="C343" s="96" t="s">
        <v>76</v>
      </c>
      <c r="D343" s="96" t="s">
        <v>295</v>
      </c>
      <c r="E343" s="70">
        <v>129</v>
      </c>
      <c r="F343" s="213">
        <f>'Пр 11 ведом'!G551</f>
        <v>75.5</v>
      </c>
      <c r="G343" s="112"/>
    </row>
    <row r="344" spans="1:7" s="63" customFormat="1" ht="33" customHeight="1">
      <c r="A344" s="73" t="s">
        <v>386</v>
      </c>
      <c r="B344" s="96" t="s">
        <v>78</v>
      </c>
      <c r="C344" s="96" t="s">
        <v>76</v>
      </c>
      <c r="D344" s="96" t="s">
        <v>295</v>
      </c>
      <c r="E344" s="70" t="s">
        <v>113</v>
      </c>
      <c r="F344" s="72">
        <f>F345</f>
        <v>76</v>
      </c>
      <c r="G344" s="112"/>
    </row>
    <row r="345" spans="1:7" s="63" customFormat="1" ht="26.25" customHeight="1">
      <c r="A345" s="166" t="s">
        <v>525</v>
      </c>
      <c r="B345" s="96" t="s">
        <v>78</v>
      </c>
      <c r="C345" s="96" t="s">
        <v>76</v>
      </c>
      <c r="D345" s="96" t="s">
        <v>295</v>
      </c>
      <c r="E345" s="70" t="s">
        <v>115</v>
      </c>
      <c r="F345" s="72">
        <f>F347+F346</f>
        <v>76</v>
      </c>
      <c r="G345" s="112"/>
    </row>
    <row r="346" spans="1:7" s="63" customFormat="1" ht="26.25" customHeight="1">
      <c r="A346" s="166" t="s">
        <v>538</v>
      </c>
      <c r="B346" s="96" t="s">
        <v>78</v>
      </c>
      <c r="C346" s="96" t="s">
        <v>76</v>
      </c>
      <c r="D346" s="96" t="s">
        <v>295</v>
      </c>
      <c r="E346" s="70">
        <v>242</v>
      </c>
      <c r="F346" s="72">
        <f>'Пр 11 ведом'!G554</f>
        <v>10</v>
      </c>
      <c r="G346" s="112"/>
    </row>
    <row r="347" spans="1:7" s="63" customFormat="1" ht="26.25" customHeight="1">
      <c r="A347" s="166" t="s">
        <v>526</v>
      </c>
      <c r="B347" s="96" t="s">
        <v>78</v>
      </c>
      <c r="C347" s="96" t="s">
        <v>76</v>
      </c>
      <c r="D347" s="96" t="s">
        <v>295</v>
      </c>
      <c r="E347" s="70" t="s">
        <v>117</v>
      </c>
      <c r="F347" s="72">
        <f>'Пр 11 ведом'!G555</f>
        <v>66</v>
      </c>
      <c r="G347" s="112"/>
    </row>
    <row r="348" spans="1:8" s="63" customFormat="1" ht="12.75">
      <c r="A348" s="194" t="s">
        <v>40</v>
      </c>
      <c r="B348" s="93" t="s">
        <v>78</v>
      </c>
      <c r="C348" s="93" t="s">
        <v>78</v>
      </c>
      <c r="D348" s="92"/>
      <c r="E348" s="92"/>
      <c r="F348" s="195">
        <f>F349+F356</f>
        <v>2048.6</v>
      </c>
      <c r="G348" s="111">
        <v>2048.6</v>
      </c>
      <c r="H348" s="69">
        <f>G348-F348</f>
        <v>0</v>
      </c>
    </row>
    <row r="349" spans="1:7" s="83" customFormat="1" ht="13.5" customHeight="1">
      <c r="A349" s="132" t="s">
        <v>297</v>
      </c>
      <c r="B349" s="96" t="s">
        <v>78</v>
      </c>
      <c r="C349" s="96" t="s">
        <v>78</v>
      </c>
      <c r="D349" s="96" t="s">
        <v>236</v>
      </c>
      <c r="E349" s="130" t="s">
        <v>10</v>
      </c>
      <c r="F349" s="85">
        <f>F350</f>
        <v>1988.6</v>
      </c>
      <c r="G349" s="114"/>
    </row>
    <row r="350" spans="1:7" s="83" customFormat="1" ht="13.5" customHeight="1">
      <c r="A350" s="132" t="s">
        <v>299</v>
      </c>
      <c r="B350" s="70" t="s">
        <v>78</v>
      </c>
      <c r="C350" s="74" t="s">
        <v>78</v>
      </c>
      <c r="D350" s="96" t="s">
        <v>298</v>
      </c>
      <c r="E350" s="130"/>
      <c r="F350" s="85">
        <f>F351</f>
        <v>1988.6</v>
      </c>
      <c r="G350" s="114"/>
    </row>
    <row r="351" spans="1:7" s="63" customFormat="1" ht="33.75" customHeight="1">
      <c r="A351" s="166" t="s">
        <v>530</v>
      </c>
      <c r="B351" s="70" t="s">
        <v>78</v>
      </c>
      <c r="C351" s="74" t="s">
        <v>78</v>
      </c>
      <c r="D351" s="96" t="s">
        <v>300</v>
      </c>
      <c r="E351" s="70">
        <v>600</v>
      </c>
      <c r="F351" s="72">
        <f>F352+F354</f>
        <v>1988.6</v>
      </c>
      <c r="G351" s="112"/>
    </row>
    <row r="352" spans="1:7" s="68" customFormat="1" ht="12.75" customHeight="1">
      <c r="A352" s="73" t="s">
        <v>101</v>
      </c>
      <c r="B352" s="70" t="s">
        <v>78</v>
      </c>
      <c r="C352" s="74" t="s">
        <v>78</v>
      </c>
      <c r="D352" s="96" t="s">
        <v>300</v>
      </c>
      <c r="E352" s="70">
        <v>610</v>
      </c>
      <c r="F352" s="72">
        <f>F353</f>
        <v>1838.6</v>
      </c>
      <c r="G352" s="112"/>
    </row>
    <row r="353" spans="1:7" s="63" customFormat="1" ht="37.5" customHeight="1">
      <c r="A353" s="73" t="s">
        <v>103</v>
      </c>
      <c r="B353" s="70" t="s">
        <v>78</v>
      </c>
      <c r="C353" s="74" t="s">
        <v>78</v>
      </c>
      <c r="D353" s="96" t="s">
        <v>300</v>
      </c>
      <c r="E353" s="70">
        <v>611</v>
      </c>
      <c r="F353" s="72">
        <f>'Пр 11 ведом'!G561</f>
        <v>1838.6</v>
      </c>
      <c r="G353" s="112"/>
    </row>
    <row r="354" spans="1:7" s="63" customFormat="1" ht="12.75" customHeight="1">
      <c r="A354" s="73" t="s">
        <v>56</v>
      </c>
      <c r="B354" s="70" t="s">
        <v>78</v>
      </c>
      <c r="C354" s="74" t="s">
        <v>78</v>
      </c>
      <c r="D354" s="96" t="s">
        <v>300</v>
      </c>
      <c r="E354" s="70">
        <v>620</v>
      </c>
      <c r="F354" s="72">
        <f>F355</f>
        <v>150</v>
      </c>
      <c r="G354" s="112"/>
    </row>
    <row r="355" spans="1:7" s="63" customFormat="1" ht="32.25" customHeight="1">
      <c r="A355" s="73" t="s">
        <v>42</v>
      </c>
      <c r="B355" s="70" t="s">
        <v>78</v>
      </c>
      <c r="C355" s="74" t="s">
        <v>78</v>
      </c>
      <c r="D355" s="96" t="s">
        <v>300</v>
      </c>
      <c r="E355" s="70">
        <v>621</v>
      </c>
      <c r="F355" s="72">
        <f>'Пр 11 ведом'!G563</f>
        <v>150</v>
      </c>
      <c r="G355" s="112"/>
    </row>
    <row r="356" spans="1:7" s="63" customFormat="1" ht="32.25" customHeight="1">
      <c r="A356" s="73" t="s">
        <v>442</v>
      </c>
      <c r="B356" s="74" t="s">
        <v>78</v>
      </c>
      <c r="C356" s="74" t="s">
        <v>78</v>
      </c>
      <c r="D356" s="70" t="s">
        <v>445</v>
      </c>
      <c r="E356" s="70"/>
      <c r="F356" s="72">
        <f>F357</f>
        <v>60</v>
      </c>
      <c r="G356" s="112"/>
    </row>
    <row r="357" spans="1:7" s="63" customFormat="1" ht="25.5" customHeight="1">
      <c r="A357" s="218" t="s">
        <v>443</v>
      </c>
      <c r="B357" s="74" t="s">
        <v>78</v>
      </c>
      <c r="C357" s="74" t="s">
        <v>78</v>
      </c>
      <c r="D357" s="70" t="s">
        <v>444</v>
      </c>
      <c r="E357" s="70"/>
      <c r="F357" s="72">
        <f>F358</f>
        <v>60</v>
      </c>
      <c r="G357" s="112"/>
    </row>
    <row r="358" spans="1:7" s="63" customFormat="1" ht="25.5" customHeight="1">
      <c r="A358" s="73" t="s">
        <v>386</v>
      </c>
      <c r="B358" s="74" t="s">
        <v>78</v>
      </c>
      <c r="C358" s="74" t="s">
        <v>78</v>
      </c>
      <c r="D358" s="70" t="s">
        <v>444</v>
      </c>
      <c r="E358" s="70">
        <v>200</v>
      </c>
      <c r="F358" s="72">
        <f>F359</f>
        <v>60</v>
      </c>
      <c r="G358" s="112"/>
    </row>
    <row r="359" spans="1:7" s="63" customFormat="1" ht="26.25" customHeight="1">
      <c r="A359" s="166" t="s">
        <v>525</v>
      </c>
      <c r="B359" s="74" t="s">
        <v>78</v>
      </c>
      <c r="C359" s="74" t="s">
        <v>78</v>
      </c>
      <c r="D359" s="70" t="s">
        <v>444</v>
      </c>
      <c r="E359" s="70">
        <v>240</v>
      </c>
      <c r="F359" s="72">
        <f>F360</f>
        <v>60</v>
      </c>
      <c r="G359" s="112"/>
    </row>
    <row r="360" spans="1:7" s="63" customFormat="1" ht="26.25" customHeight="1">
      <c r="A360" s="166" t="s">
        <v>526</v>
      </c>
      <c r="B360" s="74" t="s">
        <v>78</v>
      </c>
      <c r="C360" s="74" t="s">
        <v>78</v>
      </c>
      <c r="D360" s="70" t="s">
        <v>444</v>
      </c>
      <c r="E360" s="70">
        <v>244</v>
      </c>
      <c r="F360" s="72">
        <f>'Пр 11 ведом'!G568</f>
        <v>60</v>
      </c>
      <c r="G360" s="112"/>
    </row>
    <row r="361" spans="1:8" s="63" customFormat="1" ht="12.75">
      <c r="A361" s="194" t="s">
        <v>37</v>
      </c>
      <c r="B361" s="92" t="s">
        <v>78</v>
      </c>
      <c r="C361" s="93" t="s">
        <v>98</v>
      </c>
      <c r="D361" s="92" t="s">
        <v>9</v>
      </c>
      <c r="E361" s="92" t="s">
        <v>10</v>
      </c>
      <c r="F361" s="195">
        <f>F372+F362+F367</f>
        <v>15735.000000000002</v>
      </c>
      <c r="G361" s="111">
        <v>15735</v>
      </c>
      <c r="H361" s="69">
        <f>G361-F361</f>
        <v>0</v>
      </c>
    </row>
    <row r="362" spans="1:7" s="83" customFormat="1" ht="15.75" customHeight="1">
      <c r="A362" s="132" t="s">
        <v>301</v>
      </c>
      <c r="B362" s="96" t="s">
        <v>78</v>
      </c>
      <c r="C362" s="96" t="s">
        <v>98</v>
      </c>
      <c r="D362" s="96" t="s">
        <v>237</v>
      </c>
      <c r="E362" s="130" t="s">
        <v>10</v>
      </c>
      <c r="F362" s="85">
        <f>F363</f>
        <v>5976.1</v>
      </c>
      <c r="G362" s="114"/>
    </row>
    <row r="363" spans="1:7" s="63" customFormat="1" ht="21.75" customHeight="1">
      <c r="A363" s="196" t="s">
        <v>155</v>
      </c>
      <c r="B363" s="70" t="s">
        <v>78</v>
      </c>
      <c r="C363" s="74" t="s">
        <v>98</v>
      </c>
      <c r="D363" s="96" t="s">
        <v>238</v>
      </c>
      <c r="E363" s="70" t="s">
        <v>10</v>
      </c>
      <c r="F363" s="72">
        <f>F364</f>
        <v>5976.1</v>
      </c>
      <c r="G363" s="112"/>
    </row>
    <row r="364" spans="1:7" s="63" customFormat="1" ht="21.75" customHeight="1">
      <c r="A364" s="166" t="s">
        <v>530</v>
      </c>
      <c r="B364" s="70" t="s">
        <v>78</v>
      </c>
      <c r="C364" s="74" t="s">
        <v>98</v>
      </c>
      <c r="D364" s="96" t="s">
        <v>238</v>
      </c>
      <c r="E364" s="70" t="s">
        <v>100</v>
      </c>
      <c r="F364" s="72">
        <f>F365</f>
        <v>5976.1</v>
      </c>
      <c r="G364" s="112"/>
    </row>
    <row r="365" spans="1:7" s="63" customFormat="1" ht="16.5" customHeight="1">
      <c r="A365" s="73" t="s">
        <v>101</v>
      </c>
      <c r="B365" s="70" t="s">
        <v>78</v>
      </c>
      <c r="C365" s="74" t="s">
        <v>98</v>
      </c>
      <c r="D365" s="96" t="s">
        <v>238</v>
      </c>
      <c r="E365" s="70" t="s">
        <v>102</v>
      </c>
      <c r="F365" s="72">
        <f>F366</f>
        <v>5976.1</v>
      </c>
      <c r="G365" s="112"/>
    </row>
    <row r="366" spans="1:7" s="63" customFormat="1" ht="35.25" customHeight="1">
      <c r="A366" s="73" t="s">
        <v>103</v>
      </c>
      <c r="B366" s="70" t="s">
        <v>78</v>
      </c>
      <c r="C366" s="74" t="s">
        <v>98</v>
      </c>
      <c r="D366" s="96" t="s">
        <v>238</v>
      </c>
      <c r="E366" s="70" t="s">
        <v>104</v>
      </c>
      <c r="F366" s="72">
        <f>'Пр 11 ведом'!G574</f>
        <v>5976.1</v>
      </c>
      <c r="G366" s="112"/>
    </row>
    <row r="367" spans="1:7" s="63" customFormat="1" ht="35.25" customHeight="1">
      <c r="A367" s="73" t="s">
        <v>390</v>
      </c>
      <c r="B367" s="70" t="s">
        <v>78</v>
      </c>
      <c r="C367" s="74" t="s">
        <v>98</v>
      </c>
      <c r="D367" s="70" t="s">
        <v>388</v>
      </c>
      <c r="E367" s="70"/>
      <c r="F367" s="72">
        <f>F368</f>
        <v>30</v>
      </c>
      <c r="G367" s="112"/>
    </row>
    <row r="368" spans="1:7" s="63" customFormat="1" ht="35.25" customHeight="1">
      <c r="A368" s="202" t="s">
        <v>380</v>
      </c>
      <c r="B368" s="70" t="s">
        <v>78</v>
      </c>
      <c r="C368" s="74" t="s">
        <v>98</v>
      </c>
      <c r="D368" s="70" t="s">
        <v>389</v>
      </c>
      <c r="E368" s="70"/>
      <c r="F368" s="72">
        <f>F369</f>
        <v>30</v>
      </c>
      <c r="G368" s="112"/>
    </row>
    <row r="369" spans="1:7" s="63" customFormat="1" ht="45">
      <c r="A369" s="73" t="s">
        <v>105</v>
      </c>
      <c r="B369" s="70" t="s">
        <v>78</v>
      </c>
      <c r="C369" s="74" t="s">
        <v>98</v>
      </c>
      <c r="D369" s="70" t="s">
        <v>389</v>
      </c>
      <c r="E369" s="70">
        <v>600</v>
      </c>
      <c r="F369" s="72">
        <f>F370</f>
        <v>30</v>
      </c>
      <c r="G369" s="112"/>
    </row>
    <row r="370" spans="1:7" s="63" customFormat="1" ht="12.75">
      <c r="A370" s="73" t="s">
        <v>142</v>
      </c>
      <c r="B370" s="70" t="s">
        <v>78</v>
      </c>
      <c r="C370" s="74" t="s">
        <v>98</v>
      </c>
      <c r="D370" s="70" t="s">
        <v>389</v>
      </c>
      <c r="E370" s="70">
        <v>610</v>
      </c>
      <c r="F370" s="72">
        <f>F371</f>
        <v>30</v>
      </c>
      <c r="G370" s="112"/>
    </row>
    <row r="371" spans="1:7" s="63" customFormat="1" ht="22.5">
      <c r="A371" s="166" t="s">
        <v>523</v>
      </c>
      <c r="B371" s="70" t="s">
        <v>78</v>
      </c>
      <c r="C371" s="74" t="s">
        <v>98</v>
      </c>
      <c r="D371" s="70" t="s">
        <v>389</v>
      </c>
      <c r="E371" s="70">
        <v>611</v>
      </c>
      <c r="F371" s="72">
        <f>'Пр 11 ведом'!G579</f>
        <v>30</v>
      </c>
      <c r="G371" s="112"/>
    </row>
    <row r="372" spans="1:7" s="63" customFormat="1" ht="34.5" customHeight="1">
      <c r="A372" s="132" t="s">
        <v>251</v>
      </c>
      <c r="B372" s="70" t="s">
        <v>78</v>
      </c>
      <c r="C372" s="74" t="s">
        <v>98</v>
      </c>
      <c r="D372" s="70" t="s">
        <v>245</v>
      </c>
      <c r="E372" s="92"/>
      <c r="F372" s="72">
        <f>F373+F391+F378</f>
        <v>9728.900000000001</v>
      </c>
      <c r="G372" s="112"/>
    </row>
    <row r="373" spans="1:7" s="63" customFormat="1" ht="25.5" customHeight="1">
      <c r="A373" s="73" t="s">
        <v>253</v>
      </c>
      <c r="B373" s="70" t="s">
        <v>78</v>
      </c>
      <c r="C373" s="74" t="s">
        <v>98</v>
      </c>
      <c r="D373" s="70" t="s">
        <v>246</v>
      </c>
      <c r="E373" s="70"/>
      <c r="F373" s="72">
        <f>F374</f>
        <v>1001</v>
      </c>
      <c r="G373" s="112"/>
    </row>
    <row r="374" spans="1:7" s="63" customFormat="1" ht="45">
      <c r="A374" s="73" t="s">
        <v>105</v>
      </c>
      <c r="B374" s="70" t="s">
        <v>78</v>
      </c>
      <c r="C374" s="74" t="s">
        <v>98</v>
      </c>
      <c r="D374" s="70" t="s">
        <v>246</v>
      </c>
      <c r="E374" s="70">
        <v>100</v>
      </c>
      <c r="F374" s="72">
        <f>F375</f>
        <v>1001</v>
      </c>
      <c r="G374" s="112"/>
    </row>
    <row r="375" spans="1:7" s="63" customFormat="1" ht="24.75" customHeight="1">
      <c r="A375" s="73" t="s">
        <v>107</v>
      </c>
      <c r="B375" s="70" t="s">
        <v>78</v>
      </c>
      <c r="C375" s="74" t="s">
        <v>98</v>
      </c>
      <c r="D375" s="70" t="s">
        <v>246</v>
      </c>
      <c r="E375" s="70">
        <v>120</v>
      </c>
      <c r="F375" s="72">
        <f>F376+F377</f>
        <v>1001</v>
      </c>
      <c r="G375" s="112"/>
    </row>
    <row r="376" spans="1:7" s="63" customFormat="1" ht="14.25" customHeight="1">
      <c r="A376" s="198" t="s">
        <v>384</v>
      </c>
      <c r="B376" s="70" t="s">
        <v>78</v>
      </c>
      <c r="C376" s="74" t="s">
        <v>98</v>
      </c>
      <c r="D376" s="70" t="s">
        <v>246</v>
      </c>
      <c r="E376" s="70">
        <v>121</v>
      </c>
      <c r="F376" s="72">
        <f>'Пр 11 ведом'!G214</f>
        <v>768.8</v>
      </c>
      <c r="G376" s="112"/>
    </row>
    <row r="377" spans="1:7" s="63" customFormat="1" ht="33.75" customHeight="1">
      <c r="A377" s="198" t="s">
        <v>385</v>
      </c>
      <c r="B377" s="70" t="s">
        <v>78</v>
      </c>
      <c r="C377" s="74" t="s">
        <v>98</v>
      </c>
      <c r="D377" s="70" t="s">
        <v>246</v>
      </c>
      <c r="E377" s="70">
        <v>129</v>
      </c>
      <c r="F377" s="72">
        <f>'Пр 11 ведом'!G215</f>
        <v>232.2</v>
      </c>
      <c r="G377" s="112"/>
    </row>
    <row r="378" spans="1:7" s="68" customFormat="1" ht="12.75" customHeight="1">
      <c r="A378" s="196" t="s">
        <v>252</v>
      </c>
      <c r="B378" s="70" t="s">
        <v>78</v>
      </c>
      <c r="C378" s="74" t="s">
        <v>98</v>
      </c>
      <c r="D378" s="70" t="s">
        <v>248</v>
      </c>
      <c r="E378" s="70" t="s">
        <v>10</v>
      </c>
      <c r="F378" s="72">
        <f>F379+F383+F387</f>
        <v>8127.900000000001</v>
      </c>
      <c r="G378" s="112"/>
    </row>
    <row r="379" spans="1:7" s="63" customFormat="1" ht="33" customHeight="1">
      <c r="A379" s="73" t="s">
        <v>105</v>
      </c>
      <c r="B379" s="70" t="s">
        <v>78</v>
      </c>
      <c r="C379" s="74" t="s">
        <v>98</v>
      </c>
      <c r="D379" s="70" t="s">
        <v>249</v>
      </c>
      <c r="E379" s="70" t="s">
        <v>106</v>
      </c>
      <c r="F379" s="72">
        <f>F380</f>
        <v>7307.1</v>
      </c>
      <c r="G379" s="112"/>
    </row>
    <row r="380" spans="1:7" s="63" customFormat="1" ht="19.5" customHeight="1">
      <c r="A380" s="73" t="s">
        <v>142</v>
      </c>
      <c r="B380" s="70" t="s">
        <v>78</v>
      </c>
      <c r="C380" s="74" t="s">
        <v>98</v>
      </c>
      <c r="D380" s="70" t="s">
        <v>249</v>
      </c>
      <c r="E380" s="70">
        <v>110</v>
      </c>
      <c r="F380" s="72">
        <f>F381+F382</f>
        <v>7307.1</v>
      </c>
      <c r="G380" s="112"/>
    </row>
    <row r="381" spans="1:7" s="63" customFormat="1" ht="14.25" customHeight="1">
      <c r="A381" s="204" t="s">
        <v>577</v>
      </c>
      <c r="B381" s="70" t="s">
        <v>78</v>
      </c>
      <c r="C381" s="74" t="s">
        <v>98</v>
      </c>
      <c r="D381" s="70" t="s">
        <v>249</v>
      </c>
      <c r="E381" s="70">
        <v>111</v>
      </c>
      <c r="F381" s="72">
        <f>'Пр 11 ведом'!G219</f>
        <v>5612.2</v>
      </c>
      <c r="G381" s="112"/>
    </row>
    <row r="382" spans="1:7" s="63" customFormat="1" ht="20.25" customHeight="1">
      <c r="A382" s="198" t="s">
        <v>576</v>
      </c>
      <c r="B382" s="70" t="s">
        <v>78</v>
      </c>
      <c r="C382" s="74" t="s">
        <v>98</v>
      </c>
      <c r="D382" s="70" t="s">
        <v>249</v>
      </c>
      <c r="E382" s="70">
        <v>119</v>
      </c>
      <c r="F382" s="72">
        <f>'Пр 11 ведом'!G220</f>
        <v>1694.9</v>
      </c>
      <c r="G382" s="112"/>
    </row>
    <row r="383" spans="1:7" s="63" customFormat="1" ht="20.25" customHeight="1">
      <c r="A383" s="73" t="s">
        <v>386</v>
      </c>
      <c r="B383" s="70" t="s">
        <v>78</v>
      </c>
      <c r="C383" s="74" t="s">
        <v>98</v>
      </c>
      <c r="D383" s="70" t="s">
        <v>250</v>
      </c>
      <c r="E383" s="70" t="s">
        <v>113</v>
      </c>
      <c r="F383" s="72">
        <f>F384</f>
        <v>788.6</v>
      </c>
      <c r="G383" s="112"/>
    </row>
    <row r="384" spans="1:7" s="68" customFormat="1" ht="20.25" customHeight="1">
      <c r="A384" s="166" t="s">
        <v>525</v>
      </c>
      <c r="B384" s="70" t="s">
        <v>78</v>
      </c>
      <c r="C384" s="74" t="s">
        <v>98</v>
      </c>
      <c r="D384" s="70" t="s">
        <v>250</v>
      </c>
      <c r="E384" s="70" t="s">
        <v>115</v>
      </c>
      <c r="F384" s="72">
        <f>F386+F385</f>
        <v>788.6</v>
      </c>
      <c r="G384" s="112"/>
    </row>
    <row r="385" spans="1:7" s="68" customFormat="1" ht="20.25" customHeight="1">
      <c r="A385" s="166" t="s">
        <v>538</v>
      </c>
      <c r="B385" s="70" t="s">
        <v>78</v>
      </c>
      <c r="C385" s="74" t="s">
        <v>98</v>
      </c>
      <c r="D385" s="70" t="s">
        <v>250</v>
      </c>
      <c r="E385" s="70">
        <v>242</v>
      </c>
      <c r="F385" s="72">
        <f>'Пр 11 ведом'!G223</f>
        <v>163</v>
      </c>
      <c r="G385" s="112"/>
    </row>
    <row r="386" spans="1:7" s="68" customFormat="1" ht="20.25" customHeight="1">
      <c r="A386" s="166" t="s">
        <v>526</v>
      </c>
      <c r="B386" s="70" t="s">
        <v>78</v>
      </c>
      <c r="C386" s="74" t="s">
        <v>98</v>
      </c>
      <c r="D386" s="70" t="s">
        <v>250</v>
      </c>
      <c r="E386" s="70" t="s">
        <v>117</v>
      </c>
      <c r="F386" s="72">
        <f>'Пр 11 ведом'!G224</f>
        <v>625.6</v>
      </c>
      <c r="G386" s="112"/>
    </row>
    <row r="387" spans="1:7" s="63" customFormat="1" ht="13.5" customHeight="1">
      <c r="A387" s="73" t="s">
        <v>118</v>
      </c>
      <c r="B387" s="70" t="s">
        <v>78</v>
      </c>
      <c r="C387" s="74" t="s">
        <v>98</v>
      </c>
      <c r="D387" s="70" t="s">
        <v>250</v>
      </c>
      <c r="E387" s="70" t="s">
        <v>48</v>
      </c>
      <c r="F387" s="72">
        <f>F388</f>
        <v>32.2</v>
      </c>
      <c r="G387" s="112"/>
    </row>
    <row r="388" spans="1:7" s="63" customFormat="1" ht="13.5" customHeight="1">
      <c r="A388" s="73" t="s">
        <v>157</v>
      </c>
      <c r="B388" s="70" t="s">
        <v>78</v>
      </c>
      <c r="C388" s="74" t="s">
        <v>98</v>
      </c>
      <c r="D388" s="70" t="s">
        <v>250</v>
      </c>
      <c r="E388" s="70" t="s">
        <v>119</v>
      </c>
      <c r="F388" s="72">
        <f>F389+F390</f>
        <v>32.2</v>
      </c>
      <c r="G388" s="112"/>
    </row>
    <row r="389" spans="1:7" s="63" customFormat="1" ht="13.5" customHeight="1">
      <c r="A389" s="73" t="s">
        <v>17</v>
      </c>
      <c r="B389" s="70" t="s">
        <v>78</v>
      </c>
      <c r="C389" s="74" t="s">
        <v>98</v>
      </c>
      <c r="D389" s="70" t="s">
        <v>250</v>
      </c>
      <c r="E389" s="70" t="s">
        <v>120</v>
      </c>
      <c r="F389" s="72">
        <f>'Пр 11 ведом'!G227</f>
        <v>5.1</v>
      </c>
      <c r="G389" s="112"/>
    </row>
    <row r="390" spans="1:7" s="63" customFormat="1" ht="13.5" customHeight="1">
      <c r="A390" s="166" t="s">
        <v>532</v>
      </c>
      <c r="B390" s="70" t="s">
        <v>78</v>
      </c>
      <c r="C390" s="74" t="s">
        <v>98</v>
      </c>
      <c r="D390" s="70" t="s">
        <v>250</v>
      </c>
      <c r="E390" s="70">
        <v>852</v>
      </c>
      <c r="F390" s="72">
        <f>'Пр 11 ведом'!G228</f>
        <v>27.1</v>
      </c>
      <c r="G390" s="112"/>
    </row>
    <row r="391" spans="1:7" s="63" customFormat="1" ht="24.75" customHeight="1">
      <c r="A391" s="73" t="s">
        <v>264</v>
      </c>
      <c r="B391" s="70" t="s">
        <v>78</v>
      </c>
      <c r="C391" s="74" t="s">
        <v>98</v>
      </c>
      <c r="D391" s="70" t="s">
        <v>247</v>
      </c>
      <c r="E391" s="70"/>
      <c r="F391" s="72">
        <f>F392</f>
        <v>600</v>
      </c>
      <c r="G391" s="112"/>
    </row>
    <row r="392" spans="1:7" s="68" customFormat="1" ht="18.75" customHeight="1">
      <c r="A392" s="73" t="s">
        <v>391</v>
      </c>
      <c r="B392" s="70" t="s">
        <v>78</v>
      </c>
      <c r="C392" s="74" t="s">
        <v>98</v>
      </c>
      <c r="D392" s="70" t="s">
        <v>247</v>
      </c>
      <c r="E392" s="70">
        <v>300</v>
      </c>
      <c r="F392" s="72">
        <f>F393</f>
        <v>600</v>
      </c>
      <c r="G392" s="112"/>
    </row>
    <row r="393" spans="1:7" s="68" customFormat="1" ht="17.25" customHeight="1">
      <c r="A393" s="73" t="s">
        <v>540</v>
      </c>
      <c r="B393" s="70" t="s">
        <v>78</v>
      </c>
      <c r="C393" s="74" t="s">
        <v>98</v>
      </c>
      <c r="D393" s="70" t="s">
        <v>247</v>
      </c>
      <c r="E393" s="70">
        <v>350</v>
      </c>
      <c r="F393" s="72">
        <f>'Пр 11 ведом'!G231</f>
        <v>600</v>
      </c>
      <c r="G393" s="112"/>
    </row>
    <row r="394" spans="1:8" s="68" customFormat="1" ht="16.5" customHeight="1">
      <c r="A394" s="278" t="s">
        <v>38</v>
      </c>
      <c r="B394" s="279" t="s">
        <v>19</v>
      </c>
      <c r="C394" s="279"/>
      <c r="D394" s="280"/>
      <c r="E394" s="280"/>
      <c r="F394" s="281">
        <f>F395+F425</f>
        <v>27851.7</v>
      </c>
      <c r="G394" s="111">
        <v>27851.7</v>
      </c>
      <c r="H394" s="134">
        <f>G394-F394</f>
        <v>0</v>
      </c>
    </row>
    <row r="395" spans="1:7" s="63" customFormat="1" ht="12.75">
      <c r="A395" s="194" t="s">
        <v>39</v>
      </c>
      <c r="B395" s="93" t="s">
        <v>19</v>
      </c>
      <c r="C395" s="93" t="s">
        <v>12</v>
      </c>
      <c r="D395" s="92"/>
      <c r="E395" s="92"/>
      <c r="F395" s="195">
        <f>F396+F421</f>
        <v>18265</v>
      </c>
      <c r="G395" s="111"/>
    </row>
    <row r="396" spans="1:7" s="63" customFormat="1" ht="24.75" customHeight="1">
      <c r="A396" s="73" t="s">
        <v>256</v>
      </c>
      <c r="B396" s="74" t="s">
        <v>19</v>
      </c>
      <c r="C396" s="74" t="s">
        <v>12</v>
      </c>
      <c r="D396" s="70" t="s">
        <v>223</v>
      </c>
      <c r="E396" s="92"/>
      <c r="F396" s="72">
        <f>F397+F402+F412</f>
        <v>18083.5</v>
      </c>
      <c r="G396" s="112"/>
    </row>
    <row r="397" spans="1:7" s="63" customFormat="1" ht="20.25" customHeight="1">
      <c r="A397" s="73" t="s">
        <v>257</v>
      </c>
      <c r="B397" s="74" t="s">
        <v>19</v>
      </c>
      <c r="C397" s="74" t="s">
        <v>12</v>
      </c>
      <c r="D397" s="70" t="s">
        <v>224</v>
      </c>
      <c r="E397" s="92"/>
      <c r="F397" s="72">
        <f>F398</f>
        <v>6609.5</v>
      </c>
      <c r="G397" s="112"/>
    </row>
    <row r="398" spans="1:7" s="63" customFormat="1" ht="20.25" customHeight="1">
      <c r="A398" s="73" t="s">
        <v>219</v>
      </c>
      <c r="B398" s="74" t="s">
        <v>19</v>
      </c>
      <c r="C398" s="74" t="s">
        <v>12</v>
      </c>
      <c r="D398" s="70" t="s">
        <v>225</v>
      </c>
      <c r="E398" s="70"/>
      <c r="F398" s="72">
        <f>F399</f>
        <v>6609.5</v>
      </c>
      <c r="G398" s="112"/>
    </row>
    <row r="399" spans="1:7" s="63" customFormat="1" ht="32.25" customHeight="1">
      <c r="A399" s="166" t="s">
        <v>530</v>
      </c>
      <c r="B399" s="70" t="s">
        <v>19</v>
      </c>
      <c r="C399" s="74" t="s">
        <v>12</v>
      </c>
      <c r="D399" s="70" t="s">
        <v>226</v>
      </c>
      <c r="E399" s="70" t="s">
        <v>100</v>
      </c>
      <c r="F399" s="72">
        <f>F400</f>
        <v>6609.5</v>
      </c>
      <c r="G399" s="112"/>
    </row>
    <row r="400" spans="1:7" s="63" customFormat="1" ht="17.25" customHeight="1">
      <c r="A400" s="73" t="s">
        <v>101</v>
      </c>
      <c r="B400" s="70" t="s">
        <v>19</v>
      </c>
      <c r="C400" s="74" t="s">
        <v>12</v>
      </c>
      <c r="D400" s="70" t="s">
        <v>226</v>
      </c>
      <c r="E400" s="70" t="s">
        <v>102</v>
      </c>
      <c r="F400" s="72">
        <f>F401</f>
        <v>6609.5</v>
      </c>
      <c r="G400" s="112"/>
    </row>
    <row r="401" spans="1:7" s="63" customFormat="1" ht="34.5" customHeight="1">
      <c r="A401" s="73" t="s">
        <v>103</v>
      </c>
      <c r="B401" s="70" t="s">
        <v>19</v>
      </c>
      <c r="C401" s="74" t="s">
        <v>12</v>
      </c>
      <c r="D401" s="70" t="s">
        <v>226</v>
      </c>
      <c r="E401" s="70" t="s">
        <v>104</v>
      </c>
      <c r="F401" s="72">
        <f>'Пр 11 ведом'!G23</f>
        <v>6609.5</v>
      </c>
      <c r="G401" s="112"/>
    </row>
    <row r="402" spans="1:7" s="63" customFormat="1" ht="27.75" customHeight="1">
      <c r="A402" s="73" t="s">
        <v>218</v>
      </c>
      <c r="B402" s="74" t="s">
        <v>19</v>
      </c>
      <c r="C402" s="74" t="s">
        <v>12</v>
      </c>
      <c r="D402" s="70" t="s">
        <v>227</v>
      </c>
      <c r="E402" s="70"/>
      <c r="F402" s="72">
        <f>F403</f>
        <v>11152</v>
      </c>
      <c r="G402" s="112"/>
    </row>
    <row r="403" spans="1:7" s="63" customFormat="1" ht="21.75" customHeight="1">
      <c r="A403" s="73" t="s">
        <v>141</v>
      </c>
      <c r="B403" s="74" t="s">
        <v>19</v>
      </c>
      <c r="C403" s="74" t="s">
        <v>12</v>
      </c>
      <c r="D403" s="70" t="s">
        <v>229</v>
      </c>
      <c r="E403" s="92"/>
      <c r="F403" s="72">
        <f>F404</f>
        <v>11152</v>
      </c>
      <c r="G403" s="112"/>
    </row>
    <row r="404" spans="1:7" s="63" customFormat="1" ht="34.5" customHeight="1">
      <c r="A404" s="73" t="s">
        <v>259</v>
      </c>
      <c r="B404" s="74" t="s">
        <v>19</v>
      </c>
      <c r="C404" s="74" t="s">
        <v>12</v>
      </c>
      <c r="D404" s="70" t="s">
        <v>258</v>
      </c>
      <c r="E404" s="70"/>
      <c r="F404" s="72">
        <f>F405+F409</f>
        <v>11152</v>
      </c>
      <c r="G404" s="112"/>
    </row>
    <row r="405" spans="1:7" s="63" customFormat="1" ht="45">
      <c r="A405" s="73" t="s">
        <v>105</v>
      </c>
      <c r="B405" s="74" t="s">
        <v>19</v>
      </c>
      <c r="C405" s="74" t="s">
        <v>12</v>
      </c>
      <c r="D405" s="70" t="s">
        <v>258</v>
      </c>
      <c r="E405" s="70" t="s">
        <v>106</v>
      </c>
      <c r="F405" s="72">
        <f>F406</f>
        <v>1816.3</v>
      </c>
      <c r="G405" s="112"/>
    </row>
    <row r="406" spans="1:7" s="63" customFormat="1" ht="18" customHeight="1">
      <c r="A406" s="73" t="s">
        <v>142</v>
      </c>
      <c r="B406" s="74" t="s">
        <v>19</v>
      </c>
      <c r="C406" s="74" t="s">
        <v>12</v>
      </c>
      <c r="D406" s="70" t="s">
        <v>258</v>
      </c>
      <c r="E406" s="70">
        <v>110</v>
      </c>
      <c r="F406" s="72">
        <f>F407+F408</f>
        <v>1816.3</v>
      </c>
      <c r="G406" s="112"/>
    </row>
    <row r="407" spans="1:7" s="63" customFormat="1" ht="19.5" customHeight="1">
      <c r="A407" s="73" t="s">
        <v>577</v>
      </c>
      <c r="B407" s="74" t="s">
        <v>19</v>
      </c>
      <c r="C407" s="74" t="s">
        <v>12</v>
      </c>
      <c r="D407" s="70" t="s">
        <v>258</v>
      </c>
      <c r="E407" s="70">
        <v>111</v>
      </c>
      <c r="F407" s="72">
        <f>'Пр 11 ведом'!G28</f>
        <v>1395</v>
      </c>
      <c r="G407" s="112"/>
    </row>
    <row r="408" spans="1:7" s="63" customFormat="1" ht="30.75" customHeight="1">
      <c r="A408" s="198" t="s">
        <v>576</v>
      </c>
      <c r="B408" s="74" t="s">
        <v>19</v>
      </c>
      <c r="C408" s="74" t="s">
        <v>12</v>
      </c>
      <c r="D408" s="70" t="s">
        <v>258</v>
      </c>
      <c r="E408" s="70">
        <v>119</v>
      </c>
      <c r="F408" s="72">
        <f>'Пр 11 ведом'!G29</f>
        <v>421.3</v>
      </c>
      <c r="G408" s="112"/>
    </row>
    <row r="409" spans="1:7" s="63" customFormat="1" ht="37.5" customHeight="1">
      <c r="A409" s="166" t="s">
        <v>530</v>
      </c>
      <c r="B409" s="70" t="s">
        <v>19</v>
      </c>
      <c r="C409" s="74" t="s">
        <v>12</v>
      </c>
      <c r="D409" s="70" t="s">
        <v>258</v>
      </c>
      <c r="E409" s="70" t="s">
        <v>100</v>
      </c>
      <c r="F409" s="72">
        <f>F410</f>
        <v>9335.7</v>
      </c>
      <c r="G409" s="112"/>
    </row>
    <row r="410" spans="1:7" s="63" customFormat="1" ht="12" customHeight="1">
      <c r="A410" s="73" t="s">
        <v>101</v>
      </c>
      <c r="B410" s="70" t="s">
        <v>19</v>
      </c>
      <c r="C410" s="74" t="s">
        <v>12</v>
      </c>
      <c r="D410" s="70" t="s">
        <v>258</v>
      </c>
      <c r="E410" s="70" t="s">
        <v>102</v>
      </c>
      <c r="F410" s="72">
        <f>F411</f>
        <v>9335.7</v>
      </c>
      <c r="G410" s="112"/>
    </row>
    <row r="411" spans="1:7" s="63" customFormat="1" ht="33.75" customHeight="1">
      <c r="A411" s="73" t="s">
        <v>103</v>
      </c>
      <c r="B411" s="70" t="s">
        <v>19</v>
      </c>
      <c r="C411" s="74" t="s">
        <v>12</v>
      </c>
      <c r="D411" s="70" t="s">
        <v>258</v>
      </c>
      <c r="E411" s="70" t="s">
        <v>104</v>
      </c>
      <c r="F411" s="72">
        <f>'Пр 11 ведом'!G32</f>
        <v>9335.7</v>
      </c>
      <c r="G411" s="112"/>
    </row>
    <row r="412" spans="1:7" s="63" customFormat="1" ht="25.5" customHeight="1">
      <c r="A412" s="73" t="s">
        <v>213</v>
      </c>
      <c r="B412" s="74" t="s">
        <v>19</v>
      </c>
      <c r="C412" s="74" t="s">
        <v>12</v>
      </c>
      <c r="D412" s="70" t="s">
        <v>228</v>
      </c>
      <c r="E412" s="70"/>
      <c r="F412" s="72">
        <f>F413</f>
        <v>322</v>
      </c>
      <c r="G412" s="112"/>
    </row>
    <row r="413" spans="1:7" s="63" customFormat="1" ht="24" customHeight="1">
      <c r="A413" s="73" t="s">
        <v>260</v>
      </c>
      <c r="B413" s="74" t="s">
        <v>19</v>
      </c>
      <c r="C413" s="74" t="s">
        <v>12</v>
      </c>
      <c r="D413" s="70" t="s">
        <v>263</v>
      </c>
      <c r="E413" s="70"/>
      <c r="F413" s="72">
        <f>F414+F418</f>
        <v>322</v>
      </c>
      <c r="G413" s="112"/>
    </row>
    <row r="414" spans="1:7" s="63" customFormat="1" ht="45">
      <c r="A414" s="73" t="s">
        <v>105</v>
      </c>
      <c r="B414" s="74" t="s">
        <v>19</v>
      </c>
      <c r="C414" s="74" t="s">
        <v>12</v>
      </c>
      <c r="D414" s="70" t="s">
        <v>263</v>
      </c>
      <c r="E414" s="70">
        <v>100</v>
      </c>
      <c r="F414" s="72">
        <f>F415</f>
        <v>121.5</v>
      </c>
      <c r="G414" s="112"/>
    </row>
    <row r="415" spans="1:7" s="63" customFormat="1" ht="15" customHeight="1">
      <c r="A415" s="73" t="s">
        <v>604</v>
      </c>
      <c r="B415" s="74" t="s">
        <v>19</v>
      </c>
      <c r="C415" s="74" t="s">
        <v>12</v>
      </c>
      <c r="D415" s="70" t="s">
        <v>263</v>
      </c>
      <c r="E415" s="70">
        <v>110</v>
      </c>
      <c r="F415" s="72">
        <f>F416+F417</f>
        <v>121.5</v>
      </c>
      <c r="G415" s="112"/>
    </row>
    <row r="416" spans="1:7" s="63" customFormat="1" ht="13.5" customHeight="1" hidden="1">
      <c r="A416" s="73" t="s">
        <v>109</v>
      </c>
      <c r="B416" s="74" t="s">
        <v>19</v>
      </c>
      <c r="C416" s="74" t="s">
        <v>12</v>
      </c>
      <c r="D416" s="70" t="s">
        <v>263</v>
      </c>
      <c r="E416" s="70">
        <v>111</v>
      </c>
      <c r="F416" s="72">
        <f>'Пр 11 ведом'!G37</f>
        <v>0</v>
      </c>
      <c r="G416" s="112"/>
    </row>
    <row r="417" spans="1:7" s="63" customFormat="1" ht="23.25" customHeight="1">
      <c r="A417" s="166" t="s">
        <v>578</v>
      </c>
      <c r="B417" s="74" t="s">
        <v>19</v>
      </c>
      <c r="C417" s="74" t="s">
        <v>12</v>
      </c>
      <c r="D417" s="70" t="s">
        <v>263</v>
      </c>
      <c r="E417" s="70">
        <v>112</v>
      </c>
      <c r="F417" s="72">
        <f>'Пр 11 ведом'!G38</f>
        <v>121.5</v>
      </c>
      <c r="G417" s="112"/>
    </row>
    <row r="418" spans="1:7" s="63" customFormat="1" ht="24.75" customHeight="1">
      <c r="A418" s="73" t="s">
        <v>386</v>
      </c>
      <c r="B418" s="74" t="s">
        <v>19</v>
      </c>
      <c r="C418" s="74" t="s">
        <v>12</v>
      </c>
      <c r="D418" s="70" t="s">
        <v>263</v>
      </c>
      <c r="E418" s="70" t="s">
        <v>113</v>
      </c>
      <c r="F418" s="72">
        <f>F419</f>
        <v>200.5</v>
      </c>
      <c r="G418" s="112"/>
    </row>
    <row r="419" spans="1:7" s="63" customFormat="1" ht="21.75" customHeight="1">
      <c r="A419" s="166" t="s">
        <v>525</v>
      </c>
      <c r="B419" s="74" t="s">
        <v>19</v>
      </c>
      <c r="C419" s="74" t="s">
        <v>12</v>
      </c>
      <c r="D419" s="70" t="s">
        <v>263</v>
      </c>
      <c r="E419" s="70" t="s">
        <v>115</v>
      </c>
      <c r="F419" s="72">
        <f>F420</f>
        <v>200.5</v>
      </c>
      <c r="G419" s="112"/>
    </row>
    <row r="420" spans="1:7" s="63" customFormat="1" ht="20.25" customHeight="1">
      <c r="A420" s="166" t="s">
        <v>526</v>
      </c>
      <c r="B420" s="74" t="s">
        <v>19</v>
      </c>
      <c r="C420" s="74" t="s">
        <v>12</v>
      </c>
      <c r="D420" s="70" t="s">
        <v>263</v>
      </c>
      <c r="E420" s="70" t="s">
        <v>117</v>
      </c>
      <c r="F420" s="72">
        <f>'Пр 11 ведом'!G41</f>
        <v>200.5</v>
      </c>
      <c r="G420" s="112"/>
    </row>
    <row r="421" spans="1:7" s="63" customFormat="1" ht="20.25" customHeight="1">
      <c r="A421" s="166" t="s">
        <v>544</v>
      </c>
      <c r="B421" s="74" t="s">
        <v>19</v>
      </c>
      <c r="C421" s="74" t="s">
        <v>12</v>
      </c>
      <c r="D421" s="70" t="s">
        <v>543</v>
      </c>
      <c r="E421" s="70"/>
      <c r="F421" s="72">
        <f>F422</f>
        <v>181.5</v>
      </c>
      <c r="G421" s="112"/>
    </row>
    <row r="422" spans="1:7" s="63" customFormat="1" ht="20.25" customHeight="1">
      <c r="A422" s="73" t="s">
        <v>99</v>
      </c>
      <c r="B422" s="74" t="s">
        <v>19</v>
      </c>
      <c r="C422" s="74" t="s">
        <v>12</v>
      </c>
      <c r="D422" s="70" t="s">
        <v>543</v>
      </c>
      <c r="E422" s="70">
        <v>600</v>
      </c>
      <c r="F422" s="72">
        <f>F423</f>
        <v>181.5</v>
      </c>
      <c r="G422" s="112"/>
    </row>
    <row r="423" spans="1:7" s="63" customFormat="1" ht="20.25" customHeight="1">
      <c r="A423" s="73" t="s">
        <v>101</v>
      </c>
      <c r="B423" s="74" t="s">
        <v>19</v>
      </c>
      <c r="C423" s="74" t="s">
        <v>12</v>
      </c>
      <c r="D423" s="70" t="s">
        <v>543</v>
      </c>
      <c r="E423" s="70">
        <v>610</v>
      </c>
      <c r="F423" s="72">
        <f>F424</f>
        <v>181.5</v>
      </c>
      <c r="G423" s="112"/>
    </row>
    <row r="424" spans="1:7" s="63" customFormat="1" ht="33.75">
      <c r="A424" s="73" t="s">
        <v>103</v>
      </c>
      <c r="B424" s="74" t="s">
        <v>19</v>
      </c>
      <c r="C424" s="74" t="s">
        <v>12</v>
      </c>
      <c r="D424" s="70" t="s">
        <v>543</v>
      </c>
      <c r="E424" s="70">
        <v>611</v>
      </c>
      <c r="F424" s="72">
        <f>'Пр 11 ведом'!G45</f>
        <v>181.5</v>
      </c>
      <c r="G424" s="112"/>
    </row>
    <row r="425" spans="1:7" s="63" customFormat="1" ht="12.75">
      <c r="A425" s="194" t="s">
        <v>46</v>
      </c>
      <c r="B425" s="92" t="s">
        <v>19</v>
      </c>
      <c r="C425" s="93" t="s">
        <v>15</v>
      </c>
      <c r="D425" s="70"/>
      <c r="E425" s="70"/>
      <c r="F425" s="195">
        <f>F436+F426+F431</f>
        <v>9586.7</v>
      </c>
      <c r="G425" s="112"/>
    </row>
    <row r="426" spans="1:7" s="63" customFormat="1" ht="23.25" customHeight="1">
      <c r="A426" s="73" t="s">
        <v>416</v>
      </c>
      <c r="B426" s="70" t="s">
        <v>19</v>
      </c>
      <c r="C426" s="74" t="s">
        <v>15</v>
      </c>
      <c r="D426" s="70" t="s">
        <v>417</v>
      </c>
      <c r="E426" s="70"/>
      <c r="F426" s="72">
        <f>F427</f>
        <v>78</v>
      </c>
      <c r="G426" s="112"/>
    </row>
    <row r="427" spans="1:7" s="63" customFormat="1" ht="32.25" customHeight="1">
      <c r="A427" s="73" t="s">
        <v>418</v>
      </c>
      <c r="B427" s="74" t="s">
        <v>19</v>
      </c>
      <c r="C427" s="74" t="s">
        <v>15</v>
      </c>
      <c r="D427" s="70" t="s">
        <v>415</v>
      </c>
      <c r="E427" s="70"/>
      <c r="F427" s="72">
        <f>F428</f>
        <v>78</v>
      </c>
      <c r="G427" s="112"/>
    </row>
    <row r="428" spans="1:7" s="63" customFormat="1" ht="24" customHeight="1">
      <c r="A428" s="73" t="s">
        <v>386</v>
      </c>
      <c r="B428" s="74" t="s">
        <v>19</v>
      </c>
      <c r="C428" s="74" t="s">
        <v>15</v>
      </c>
      <c r="D428" s="70" t="s">
        <v>415</v>
      </c>
      <c r="E428" s="70" t="s">
        <v>113</v>
      </c>
      <c r="F428" s="72">
        <f>F429</f>
        <v>78</v>
      </c>
      <c r="G428" s="112"/>
    </row>
    <row r="429" spans="1:7" s="63" customFormat="1" ht="23.25" customHeight="1">
      <c r="A429" s="166" t="s">
        <v>525</v>
      </c>
      <c r="B429" s="74" t="s">
        <v>19</v>
      </c>
      <c r="C429" s="74" t="s">
        <v>15</v>
      </c>
      <c r="D429" s="70" t="s">
        <v>415</v>
      </c>
      <c r="E429" s="70" t="s">
        <v>115</v>
      </c>
      <c r="F429" s="72">
        <f>F430</f>
        <v>78</v>
      </c>
      <c r="G429" s="112"/>
    </row>
    <row r="430" spans="1:7" s="63" customFormat="1" ht="24" customHeight="1">
      <c r="A430" s="166" t="s">
        <v>526</v>
      </c>
      <c r="B430" s="74" t="s">
        <v>19</v>
      </c>
      <c r="C430" s="74" t="s">
        <v>15</v>
      </c>
      <c r="D430" s="70" t="s">
        <v>415</v>
      </c>
      <c r="E430" s="70" t="s">
        <v>117</v>
      </c>
      <c r="F430" s="72">
        <f>'Пр 11 ведом'!G51</f>
        <v>78</v>
      </c>
      <c r="G430" s="112"/>
    </row>
    <row r="431" spans="1:7" s="63" customFormat="1" ht="16.5" customHeight="1">
      <c r="A431" s="206" t="s">
        <v>483</v>
      </c>
      <c r="B431" s="74" t="s">
        <v>19</v>
      </c>
      <c r="C431" s="74" t="s">
        <v>15</v>
      </c>
      <c r="D431" s="70" t="s">
        <v>484</v>
      </c>
      <c r="E431" s="70"/>
      <c r="F431" s="72">
        <f>F432</f>
        <v>50</v>
      </c>
      <c r="G431" s="112"/>
    </row>
    <row r="432" spans="1:7" s="63" customFormat="1" ht="22.5" customHeight="1">
      <c r="A432" s="219" t="s">
        <v>485</v>
      </c>
      <c r="B432" s="74" t="s">
        <v>19</v>
      </c>
      <c r="C432" s="74" t="s">
        <v>15</v>
      </c>
      <c r="D432" s="70" t="s">
        <v>482</v>
      </c>
      <c r="E432" s="70"/>
      <c r="F432" s="72">
        <f>F433</f>
        <v>50</v>
      </c>
      <c r="G432" s="112"/>
    </row>
    <row r="433" spans="1:7" s="63" customFormat="1" ht="21" customHeight="1">
      <c r="A433" s="73" t="s">
        <v>386</v>
      </c>
      <c r="B433" s="74" t="s">
        <v>19</v>
      </c>
      <c r="C433" s="74" t="s">
        <v>15</v>
      </c>
      <c r="D433" s="70" t="s">
        <v>482</v>
      </c>
      <c r="E433" s="70" t="s">
        <v>113</v>
      </c>
      <c r="F433" s="72">
        <f>F434</f>
        <v>50</v>
      </c>
      <c r="G433" s="112"/>
    </row>
    <row r="434" spans="1:7" s="63" customFormat="1" ht="21" customHeight="1">
      <c r="A434" s="166" t="s">
        <v>525</v>
      </c>
      <c r="B434" s="74" t="s">
        <v>19</v>
      </c>
      <c r="C434" s="74" t="s">
        <v>15</v>
      </c>
      <c r="D434" s="70" t="s">
        <v>482</v>
      </c>
      <c r="E434" s="70" t="s">
        <v>115</v>
      </c>
      <c r="F434" s="72">
        <f>F435</f>
        <v>50</v>
      </c>
      <c r="G434" s="112"/>
    </row>
    <row r="435" spans="1:7" s="63" customFormat="1" ht="21" customHeight="1">
      <c r="A435" s="73" t="s">
        <v>116</v>
      </c>
      <c r="B435" s="74" t="s">
        <v>19</v>
      </c>
      <c r="C435" s="74" t="s">
        <v>15</v>
      </c>
      <c r="D435" s="70" t="s">
        <v>482</v>
      </c>
      <c r="E435" s="70" t="s">
        <v>117</v>
      </c>
      <c r="F435" s="72">
        <f>'Пр 11 ведом'!G56</f>
        <v>50</v>
      </c>
      <c r="G435" s="112"/>
    </row>
    <row r="436" spans="1:7" s="63" customFormat="1" ht="24.75" customHeight="1">
      <c r="A436" s="73" t="s">
        <v>213</v>
      </c>
      <c r="B436" s="74" t="s">
        <v>19</v>
      </c>
      <c r="C436" s="74" t="s">
        <v>15</v>
      </c>
      <c r="D436" s="70" t="s">
        <v>228</v>
      </c>
      <c r="E436" s="70"/>
      <c r="F436" s="72">
        <f>F437+F448</f>
        <v>9458.7</v>
      </c>
      <c r="G436" s="112"/>
    </row>
    <row r="437" spans="1:7" s="63" customFormat="1" ht="27" customHeight="1">
      <c r="A437" s="73" t="s">
        <v>262</v>
      </c>
      <c r="B437" s="70" t="s">
        <v>19</v>
      </c>
      <c r="C437" s="74" t="s">
        <v>15</v>
      </c>
      <c r="D437" s="70" t="s">
        <v>261</v>
      </c>
      <c r="E437" s="70"/>
      <c r="F437" s="72">
        <f>F438+F442+F446</f>
        <v>544.5999999999999</v>
      </c>
      <c r="G437" s="112"/>
    </row>
    <row r="438" spans="1:7" s="63" customFormat="1" ht="45">
      <c r="A438" s="73" t="s">
        <v>105</v>
      </c>
      <c r="B438" s="70" t="s">
        <v>19</v>
      </c>
      <c r="C438" s="74" t="s">
        <v>15</v>
      </c>
      <c r="D438" s="70" t="s">
        <v>240</v>
      </c>
      <c r="E438" s="70">
        <v>100</v>
      </c>
      <c r="F438" s="72">
        <f>F439</f>
        <v>414.8</v>
      </c>
      <c r="G438" s="112"/>
    </row>
    <row r="439" spans="1:7" s="63" customFormat="1" ht="45">
      <c r="A439" s="73" t="s">
        <v>105</v>
      </c>
      <c r="B439" s="70" t="s">
        <v>19</v>
      </c>
      <c r="C439" s="74" t="s">
        <v>15</v>
      </c>
      <c r="D439" s="70" t="s">
        <v>240</v>
      </c>
      <c r="E439" s="70">
        <v>120</v>
      </c>
      <c r="F439" s="72">
        <f>F440+F441</f>
        <v>414.8</v>
      </c>
      <c r="G439" s="112"/>
    </row>
    <row r="440" spans="1:7" s="63" customFormat="1" ht="12" customHeight="1">
      <c r="A440" s="198" t="s">
        <v>384</v>
      </c>
      <c r="B440" s="70" t="s">
        <v>19</v>
      </c>
      <c r="C440" s="74" t="s">
        <v>15</v>
      </c>
      <c r="D440" s="70" t="s">
        <v>240</v>
      </c>
      <c r="E440" s="70">
        <v>121</v>
      </c>
      <c r="F440" s="72">
        <f>'Пр 11 ведом'!G61</f>
        <v>318.6</v>
      </c>
      <c r="G440" s="112"/>
    </row>
    <row r="441" spans="1:7" s="63" customFormat="1" ht="33" customHeight="1">
      <c r="A441" s="198" t="s">
        <v>385</v>
      </c>
      <c r="B441" s="70" t="s">
        <v>19</v>
      </c>
      <c r="C441" s="74" t="s">
        <v>15</v>
      </c>
      <c r="D441" s="70" t="s">
        <v>240</v>
      </c>
      <c r="E441" s="70">
        <v>129</v>
      </c>
      <c r="F441" s="72">
        <f>'Пр 11 ведом'!G62</f>
        <v>96.2</v>
      </c>
      <c r="G441" s="112"/>
    </row>
    <row r="442" spans="1:7" s="63" customFormat="1" ht="21.75" customHeight="1">
      <c r="A442" s="73" t="s">
        <v>386</v>
      </c>
      <c r="B442" s="70" t="s">
        <v>19</v>
      </c>
      <c r="C442" s="74" t="s">
        <v>15</v>
      </c>
      <c r="D442" s="70" t="s">
        <v>241</v>
      </c>
      <c r="E442" s="70">
        <v>200</v>
      </c>
      <c r="F442" s="72">
        <f>F443</f>
        <v>127</v>
      </c>
      <c r="G442" s="112"/>
    </row>
    <row r="443" spans="1:7" s="63" customFormat="1" ht="23.25" customHeight="1">
      <c r="A443" s="166" t="s">
        <v>525</v>
      </c>
      <c r="B443" s="70" t="s">
        <v>19</v>
      </c>
      <c r="C443" s="74" t="s">
        <v>15</v>
      </c>
      <c r="D443" s="70" t="s">
        <v>241</v>
      </c>
      <c r="E443" s="70">
        <v>240</v>
      </c>
      <c r="F443" s="72">
        <f>F445+F444</f>
        <v>127</v>
      </c>
      <c r="G443" s="112"/>
    </row>
    <row r="444" spans="1:7" s="63" customFormat="1" ht="23.25" customHeight="1">
      <c r="A444" s="166" t="s">
        <v>538</v>
      </c>
      <c r="B444" s="70" t="s">
        <v>19</v>
      </c>
      <c r="C444" s="74" t="s">
        <v>15</v>
      </c>
      <c r="D444" s="70" t="s">
        <v>241</v>
      </c>
      <c r="E444" s="70">
        <v>242</v>
      </c>
      <c r="F444" s="72">
        <f>'Пр 11 ведом'!G65</f>
        <v>15</v>
      </c>
      <c r="G444" s="112"/>
    </row>
    <row r="445" spans="1:7" s="63" customFormat="1" ht="21.75" customHeight="1">
      <c r="A445" s="166" t="s">
        <v>526</v>
      </c>
      <c r="B445" s="70" t="s">
        <v>19</v>
      </c>
      <c r="C445" s="74" t="s">
        <v>15</v>
      </c>
      <c r="D445" s="70" t="s">
        <v>241</v>
      </c>
      <c r="E445" s="70">
        <v>244</v>
      </c>
      <c r="F445" s="72">
        <f>'Пр 11 ведом'!G66</f>
        <v>112</v>
      </c>
      <c r="G445" s="112"/>
    </row>
    <row r="446" spans="1:7" s="54" customFormat="1" ht="26.25" customHeight="1">
      <c r="A446" s="166" t="s">
        <v>531</v>
      </c>
      <c r="B446" s="212" t="s">
        <v>19</v>
      </c>
      <c r="C446" s="98" t="s">
        <v>15</v>
      </c>
      <c r="D446" s="70" t="s">
        <v>241</v>
      </c>
      <c r="E446" s="212" t="s">
        <v>119</v>
      </c>
      <c r="F446" s="213">
        <f>F447</f>
        <v>2.8</v>
      </c>
      <c r="G446" s="113"/>
    </row>
    <row r="447" spans="1:7" s="54" customFormat="1" ht="15.75" customHeight="1">
      <c r="A447" s="220" t="s">
        <v>17</v>
      </c>
      <c r="B447" s="212" t="s">
        <v>19</v>
      </c>
      <c r="C447" s="98" t="s">
        <v>15</v>
      </c>
      <c r="D447" s="70" t="s">
        <v>241</v>
      </c>
      <c r="E447" s="212" t="s">
        <v>120</v>
      </c>
      <c r="F447" s="213">
        <f>'Пр 11 ведом'!G69</f>
        <v>2.8</v>
      </c>
      <c r="G447" s="113"/>
    </row>
    <row r="448" spans="1:7" s="63" customFormat="1" ht="27" customHeight="1">
      <c r="A448" s="65" t="s">
        <v>260</v>
      </c>
      <c r="B448" s="15" t="s">
        <v>19</v>
      </c>
      <c r="C448" s="14" t="s">
        <v>15</v>
      </c>
      <c r="D448" s="15" t="s">
        <v>242</v>
      </c>
      <c r="E448" s="15"/>
      <c r="F448" s="72">
        <f>F449+F453</f>
        <v>8914.1</v>
      </c>
      <c r="G448" s="112"/>
    </row>
    <row r="449" spans="1:7" s="63" customFormat="1" ht="45">
      <c r="A449" s="65" t="s">
        <v>105</v>
      </c>
      <c r="B449" s="15" t="s">
        <v>19</v>
      </c>
      <c r="C449" s="14" t="s">
        <v>15</v>
      </c>
      <c r="D449" s="15" t="s">
        <v>243</v>
      </c>
      <c r="E449" s="15">
        <v>100</v>
      </c>
      <c r="F449" s="72">
        <f>F450</f>
        <v>8794.1</v>
      </c>
      <c r="G449" s="112"/>
    </row>
    <row r="450" spans="1:7" s="63" customFormat="1" ht="12.75" customHeight="1">
      <c r="A450" s="65" t="s">
        <v>142</v>
      </c>
      <c r="B450" s="15" t="s">
        <v>19</v>
      </c>
      <c r="C450" s="14" t="s">
        <v>15</v>
      </c>
      <c r="D450" s="15" t="s">
        <v>243</v>
      </c>
      <c r="E450" s="15">
        <v>110</v>
      </c>
      <c r="F450" s="72">
        <f>F451+F452</f>
        <v>8794.1</v>
      </c>
      <c r="G450" s="112"/>
    </row>
    <row r="451" spans="1:7" s="63" customFormat="1" ht="18" customHeight="1">
      <c r="A451" s="107" t="s">
        <v>577</v>
      </c>
      <c r="B451" s="15" t="s">
        <v>19</v>
      </c>
      <c r="C451" s="14" t="s">
        <v>15</v>
      </c>
      <c r="D451" s="15" t="s">
        <v>243</v>
      </c>
      <c r="E451" s="15">
        <v>111</v>
      </c>
      <c r="F451" s="72">
        <f>'Пр 11 ведом'!G73</f>
        <v>6754.3</v>
      </c>
      <c r="G451" s="112"/>
    </row>
    <row r="452" spans="1:7" s="63" customFormat="1" ht="34.5" customHeight="1">
      <c r="A452" s="108" t="s">
        <v>576</v>
      </c>
      <c r="B452" s="15" t="s">
        <v>19</v>
      </c>
      <c r="C452" s="14" t="s">
        <v>15</v>
      </c>
      <c r="D452" s="15" t="s">
        <v>243</v>
      </c>
      <c r="E452" s="15">
        <v>119</v>
      </c>
      <c r="F452" s="72">
        <f>'Пр 11 ведом'!G74</f>
        <v>2039.8</v>
      </c>
      <c r="G452" s="112"/>
    </row>
    <row r="453" spans="1:7" s="63" customFormat="1" ht="24" customHeight="1">
      <c r="A453" s="65" t="s">
        <v>386</v>
      </c>
      <c r="B453" s="15" t="s">
        <v>19</v>
      </c>
      <c r="C453" s="14" t="s">
        <v>15</v>
      </c>
      <c r="D453" s="15" t="s">
        <v>244</v>
      </c>
      <c r="E453" s="15" t="s">
        <v>113</v>
      </c>
      <c r="F453" s="72">
        <f>SUM(F454)</f>
        <v>120</v>
      </c>
      <c r="G453" s="112"/>
    </row>
    <row r="454" spans="1:7" s="63" customFormat="1" ht="24" customHeight="1">
      <c r="A454" s="141" t="s">
        <v>525</v>
      </c>
      <c r="B454" s="15" t="s">
        <v>19</v>
      </c>
      <c r="C454" s="14" t="s">
        <v>15</v>
      </c>
      <c r="D454" s="15" t="s">
        <v>244</v>
      </c>
      <c r="E454" s="15" t="s">
        <v>115</v>
      </c>
      <c r="F454" s="72">
        <f>F456+F455</f>
        <v>120</v>
      </c>
      <c r="G454" s="112"/>
    </row>
    <row r="455" spans="1:7" s="63" customFormat="1" ht="24" customHeight="1">
      <c r="A455" s="141" t="s">
        <v>538</v>
      </c>
      <c r="B455" s="15" t="s">
        <v>19</v>
      </c>
      <c r="C455" s="14" t="s">
        <v>15</v>
      </c>
      <c r="D455" s="15" t="s">
        <v>244</v>
      </c>
      <c r="E455" s="15">
        <v>242</v>
      </c>
      <c r="F455" s="72">
        <f>'Пр 11 ведом'!G78</f>
        <v>85</v>
      </c>
      <c r="G455" s="112"/>
    </row>
    <row r="456" spans="1:7" s="63" customFormat="1" ht="24" customHeight="1">
      <c r="A456" s="141" t="s">
        <v>526</v>
      </c>
      <c r="B456" s="15" t="s">
        <v>19</v>
      </c>
      <c r="C456" s="14" t="s">
        <v>15</v>
      </c>
      <c r="D456" s="15" t="s">
        <v>244</v>
      </c>
      <c r="E456" s="15" t="s">
        <v>117</v>
      </c>
      <c r="F456" s="72">
        <f>'Пр 11 ведом'!G79</f>
        <v>35</v>
      </c>
      <c r="G456" s="112"/>
    </row>
    <row r="457" spans="1:8" s="63" customFormat="1" ht="12.75">
      <c r="A457" s="278" t="s">
        <v>41</v>
      </c>
      <c r="B457" s="280" t="s">
        <v>98</v>
      </c>
      <c r="C457" s="279" t="s">
        <v>8</v>
      </c>
      <c r="D457" s="280" t="s">
        <v>9</v>
      </c>
      <c r="E457" s="280" t="s">
        <v>10</v>
      </c>
      <c r="F457" s="281">
        <f aca="true" t="shared" si="0" ref="F457:F463">F458</f>
        <v>200</v>
      </c>
      <c r="G457" s="111">
        <v>200</v>
      </c>
      <c r="H457" s="134">
        <f>G457-F457</f>
        <v>0</v>
      </c>
    </row>
    <row r="458" spans="1:7" s="63" customFormat="1" ht="12.75">
      <c r="A458" s="65" t="s">
        <v>45</v>
      </c>
      <c r="B458" s="15" t="s">
        <v>98</v>
      </c>
      <c r="C458" s="14" t="s">
        <v>98</v>
      </c>
      <c r="D458" s="15" t="s">
        <v>9</v>
      </c>
      <c r="E458" s="15" t="s">
        <v>10</v>
      </c>
      <c r="F458" s="72">
        <f t="shared" si="0"/>
        <v>200</v>
      </c>
      <c r="G458" s="112"/>
    </row>
    <row r="459" spans="1:7" s="63" customFormat="1" ht="23.25" customHeight="1">
      <c r="A459" s="125" t="s">
        <v>414</v>
      </c>
      <c r="B459" s="15" t="s">
        <v>98</v>
      </c>
      <c r="C459" s="14" t="s">
        <v>98</v>
      </c>
      <c r="D459" s="70" t="s">
        <v>439</v>
      </c>
      <c r="E459" s="15"/>
      <c r="F459" s="72">
        <f>F460</f>
        <v>200</v>
      </c>
      <c r="G459" s="112"/>
    </row>
    <row r="460" spans="1:7" s="63" customFormat="1" ht="31.5" customHeight="1">
      <c r="A460" s="65" t="s">
        <v>437</v>
      </c>
      <c r="B460" s="15" t="s">
        <v>98</v>
      </c>
      <c r="C460" s="14" t="s">
        <v>98</v>
      </c>
      <c r="D460" s="70" t="s">
        <v>440</v>
      </c>
      <c r="E460" s="15" t="s">
        <v>10</v>
      </c>
      <c r="F460" s="72">
        <f>F461</f>
        <v>200</v>
      </c>
      <c r="G460" s="112"/>
    </row>
    <row r="461" spans="1:7" s="63" customFormat="1" ht="36" customHeight="1">
      <c r="A461" s="65" t="s">
        <v>438</v>
      </c>
      <c r="B461" s="15" t="s">
        <v>98</v>
      </c>
      <c r="C461" s="14" t="s">
        <v>98</v>
      </c>
      <c r="D461" s="70" t="s">
        <v>441</v>
      </c>
      <c r="E461" s="15"/>
      <c r="F461" s="72">
        <f>F462</f>
        <v>200</v>
      </c>
      <c r="G461" s="112"/>
    </row>
    <row r="462" spans="1:7" s="63" customFormat="1" ht="24.75" customHeight="1">
      <c r="A462" s="65" t="s">
        <v>386</v>
      </c>
      <c r="B462" s="15" t="s">
        <v>98</v>
      </c>
      <c r="C462" s="14" t="s">
        <v>98</v>
      </c>
      <c r="D462" s="70" t="s">
        <v>441</v>
      </c>
      <c r="E462" s="15" t="s">
        <v>113</v>
      </c>
      <c r="F462" s="72">
        <f t="shared" si="0"/>
        <v>200</v>
      </c>
      <c r="G462" s="112"/>
    </row>
    <row r="463" spans="1:7" s="63" customFormat="1" ht="24.75" customHeight="1">
      <c r="A463" s="141" t="s">
        <v>525</v>
      </c>
      <c r="B463" s="15" t="s">
        <v>98</v>
      </c>
      <c r="C463" s="14" t="s">
        <v>98</v>
      </c>
      <c r="D463" s="70" t="s">
        <v>441</v>
      </c>
      <c r="E463" s="15" t="s">
        <v>115</v>
      </c>
      <c r="F463" s="72">
        <f t="shared" si="0"/>
        <v>200</v>
      </c>
      <c r="G463" s="112"/>
    </row>
    <row r="464" spans="1:7" s="63" customFormat="1" ht="24.75" customHeight="1">
      <c r="A464" s="141" t="s">
        <v>526</v>
      </c>
      <c r="B464" s="15" t="s">
        <v>98</v>
      </c>
      <c r="C464" s="14" t="s">
        <v>98</v>
      </c>
      <c r="D464" s="70" t="s">
        <v>441</v>
      </c>
      <c r="E464" s="15" t="s">
        <v>117</v>
      </c>
      <c r="F464" s="221">
        <f>'Пр 11 ведом'!G587</f>
        <v>200</v>
      </c>
      <c r="G464" s="117"/>
    </row>
    <row r="465" spans="1:8" s="63" customFormat="1" ht="12.75">
      <c r="A465" s="278" t="s">
        <v>33</v>
      </c>
      <c r="B465" s="280" t="s">
        <v>16</v>
      </c>
      <c r="C465" s="279" t="s">
        <v>8</v>
      </c>
      <c r="D465" s="280" t="s">
        <v>9</v>
      </c>
      <c r="E465" s="280" t="s">
        <v>10</v>
      </c>
      <c r="F465" s="281">
        <f>F466+F548+F540</f>
        <v>67236.5</v>
      </c>
      <c r="G465" s="111">
        <v>67236.5</v>
      </c>
      <c r="H465" s="69">
        <f>G465-F465</f>
        <v>0</v>
      </c>
    </row>
    <row r="466" spans="1:8" s="63" customFormat="1" ht="12.75">
      <c r="A466" s="194" t="s">
        <v>34</v>
      </c>
      <c r="B466" s="92" t="s">
        <v>16</v>
      </c>
      <c r="C466" s="93" t="s">
        <v>14</v>
      </c>
      <c r="D466" s="70"/>
      <c r="E466" s="70"/>
      <c r="F466" s="195">
        <f>F476+F467+F535</f>
        <v>60549.100000000006</v>
      </c>
      <c r="G466" s="111">
        <v>60549.1</v>
      </c>
      <c r="H466" s="69">
        <f>G466-F466</f>
        <v>0</v>
      </c>
    </row>
    <row r="467" spans="1:7" s="63" customFormat="1" ht="38.25" customHeight="1" hidden="1">
      <c r="A467" s="73"/>
      <c r="B467" s="70"/>
      <c r="C467" s="74"/>
      <c r="D467" s="70"/>
      <c r="E467" s="92"/>
      <c r="F467" s="195"/>
      <c r="G467" s="111"/>
    </row>
    <row r="468" spans="1:7" s="63" customFormat="1" ht="38.25" customHeight="1" hidden="1">
      <c r="A468" s="202"/>
      <c r="B468" s="70"/>
      <c r="C468" s="74"/>
      <c r="D468" s="70"/>
      <c r="E468" s="92"/>
      <c r="F468" s="195"/>
      <c r="G468" s="111"/>
    </row>
    <row r="469" spans="1:7" s="63" customFormat="1" ht="11.25" customHeight="1" hidden="1">
      <c r="A469" s="73"/>
      <c r="B469" s="70"/>
      <c r="C469" s="74"/>
      <c r="D469" s="70"/>
      <c r="E469" s="70"/>
      <c r="F469" s="72"/>
      <c r="G469" s="112"/>
    </row>
    <row r="470" spans="1:7" s="63" customFormat="1" ht="24.75" customHeight="1" hidden="1">
      <c r="A470" s="73"/>
      <c r="B470" s="70"/>
      <c r="C470" s="74"/>
      <c r="D470" s="70"/>
      <c r="E470" s="70"/>
      <c r="F470" s="72"/>
      <c r="G470" s="112"/>
    </row>
    <row r="471" spans="1:7" s="63" customFormat="1" ht="32.25" customHeight="1" hidden="1">
      <c r="A471" s="166"/>
      <c r="B471" s="70"/>
      <c r="C471" s="74"/>
      <c r="D471" s="70"/>
      <c r="E471" s="70"/>
      <c r="F471" s="72"/>
      <c r="G471" s="112"/>
    </row>
    <row r="472" spans="1:7" s="63" customFormat="1" ht="13.5" customHeight="1" hidden="1">
      <c r="A472" s="73"/>
      <c r="B472" s="70"/>
      <c r="C472" s="74"/>
      <c r="D472" s="70"/>
      <c r="E472" s="70"/>
      <c r="F472" s="72"/>
      <c r="G472" s="112"/>
    </row>
    <row r="473" spans="1:7" s="63" customFormat="1" ht="37.5" customHeight="1" hidden="1">
      <c r="A473" s="73"/>
      <c r="B473" s="70"/>
      <c r="C473" s="74"/>
      <c r="D473" s="70"/>
      <c r="E473" s="70"/>
      <c r="F473" s="72"/>
      <c r="G473" s="112"/>
    </row>
    <row r="474" spans="1:7" s="63" customFormat="1" ht="12.75" customHeight="1" hidden="1">
      <c r="A474" s="73"/>
      <c r="B474" s="70"/>
      <c r="C474" s="74"/>
      <c r="D474" s="70"/>
      <c r="E474" s="70"/>
      <c r="F474" s="72"/>
      <c r="G474" s="112"/>
    </row>
    <row r="475" spans="1:10" s="63" customFormat="1" ht="35.25" customHeight="1" hidden="1">
      <c r="A475" s="73"/>
      <c r="B475" s="70"/>
      <c r="C475" s="74"/>
      <c r="D475" s="70"/>
      <c r="E475" s="70"/>
      <c r="F475" s="72"/>
      <c r="G475" s="112"/>
      <c r="J475" s="63" t="s">
        <v>522</v>
      </c>
    </row>
    <row r="476" spans="1:7" s="63" customFormat="1" ht="31.5" customHeight="1">
      <c r="A476" s="73" t="s">
        <v>394</v>
      </c>
      <c r="B476" s="70">
        <v>10</v>
      </c>
      <c r="C476" s="74" t="s">
        <v>14</v>
      </c>
      <c r="D476" s="70" t="s">
        <v>314</v>
      </c>
      <c r="E476" s="70"/>
      <c r="F476" s="72">
        <f>F477+F504+F531</f>
        <v>60049.100000000006</v>
      </c>
      <c r="G476" s="112"/>
    </row>
    <row r="477" spans="1:8" s="51" customFormat="1" ht="31.5" customHeight="1">
      <c r="A477" s="73" t="s">
        <v>316</v>
      </c>
      <c r="B477" s="98" t="s">
        <v>16</v>
      </c>
      <c r="C477" s="98" t="s">
        <v>14</v>
      </c>
      <c r="D477" s="98" t="s">
        <v>315</v>
      </c>
      <c r="E477" s="222"/>
      <c r="F477" s="213">
        <f>F486+F478+F491+F499</f>
        <v>49720.4</v>
      </c>
      <c r="G477" s="113"/>
      <c r="H477" s="133"/>
    </row>
    <row r="478" spans="1:7" s="51" customFormat="1" ht="21.75" customHeight="1">
      <c r="A478" s="73" t="s">
        <v>328</v>
      </c>
      <c r="B478" s="98" t="s">
        <v>16</v>
      </c>
      <c r="C478" s="98" t="s">
        <v>14</v>
      </c>
      <c r="D478" s="98" t="s">
        <v>329</v>
      </c>
      <c r="E478" s="222"/>
      <c r="F478" s="213">
        <f>F479</f>
        <v>9011.8</v>
      </c>
      <c r="G478" s="113"/>
    </row>
    <row r="479" spans="1:7" s="51" customFormat="1" ht="20.25" customHeight="1">
      <c r="A479" s="220" t="s">
        <v>147</v>
      </c>
      <c r="B479" s="98" t="s">
        <v>16</v>
      </c>
      <c r="C479" s="98" t="s">
        <v>14</v>
      </c>
      <c r="D479" s="98" t="s">
        <v>319</v>
      </c>
      <c r="E479" s="222"/>
      <c r="F479" s="213">
        <f>F480+F483</f>
        <v>9011.8</v>
      </c>
      <c r="G479" s="113"/>
    </row>
    <row r="480" spans="1:7" s="63" customFormat="1" ht="20.25" customHeight="1" hidden="1">
      <c r="A480" s="73" t="s">
        <v>386</v>
      </c>
      <c r="B480" s="70" t="s">
        <v>16</v>
      </c>
      <c r="C480" s="74" t="s">
        <v>14</v>
      </c>
      <c r="D480" s="98" t="s">
        <v>319</v>
      </c>
      <c r="E480" s="70" t="s">
        <v>113</v>
      </c>
      <c r="F480" s="72">
        <f>SUM(F481)</f>
        <v>0</v>
      </c>
      <c r="G480" s="112"/>
    </row>
    <row r="481" spans="1:7" s="63" customFormat="1" ht="20.25" customHeight="1" hidden="1">
      <c r="A481" s="166" t="s">
        <v>525</v>
      </c>
      <c r="B481" s="70" t="s">
        <v>16</v>
      </c>
      <c r="C481" s="74" t="s">
        <v>14</v>
      </c>
      <c r="D481" s="98" t="s">
        <v>319</v>
      </c>
      <c r="E481" s="70" t="s">
        <v>115</v>
      </c>
      <c r="F481" s="72">
        <f>F482</f>
        <v>0</v>
      </c>
      <c r="G481" s="112"/>
    </row>
    <row r="482" spans="1:7" s="63" customFormat="1" ht="20.25" customHeight="1" hidden="1">
      <c r="A482" s="166" t="s">
        <v>526</v>
      </c>
      <c r="B482" s="70" t="s">
        <v>16</v>
      </c>
      <c r="C482" s="74" t="s">
        <v>14</v>
      </c>
      <c r="D482" s="98" t="s">
        <v>319</v>
      </c>
      <c r="E482" s="70" t="s">
        <v>117</v>
      </c>
      <c r="F482" s="72">
        <v>0</v>
      </c>
      <c r="G482" s="112"/>
    </row>
    <row r="483" spans="1:7" s="51" customFormat="1" ht="21" customHeight="1">
      <c r="A483" s="220" t="s">
        <v>53</v>
      </c>
      <c r="B483" s="98" t="s">
        <v>16</v>
      </c>
      <c r="C483" s="98" t="s">
        <v>14</v>
      </c>
      <c r="D483" s="98" t="s">
        <v>319</v>
      </c>
      <c r="E483" s="98" t="s">
        <v>54</v>
      </c>
      <c r="F483" s="213">
        <f>F485</f>
        <v>9011.8</v>
      </c>
      <c r="G483" s="113"/>
    </row>
    <row r="484" spans="1:7" s="51" customFormat="1" ht="21" customHeight="1">
      <c r="A484" s="220" t="s">
        <v>30</v>
      </c>
      <c r="B484" s="98" t="s">
        <v>16</v>
      </c>
      <c r="C484" s="98" t="s">
        <v>14</v>
      </c>
      <c r="D484" s="98" t="s">
        <v>319</v>
      </c>
      <c r="E484" s="222">
        <v>310</v>
      </c>
      <c r="F484" s="213">
        <f>F485</f>
        <v>9011.8</v>
      </c>
      <c r="G484" s="113"/>
    </row>
    <row r="485" spans="1:7" s="51" customFormat="1" ht="21" customHeight="1">
      <c r="A485" s="166" t="s">
        <v>527</v>
      </c>
      <c r="B485" s="98" t="s">
        <v>16</v>
      </c>
      <c r="C485" s="98" t="s">
        <v>14</v>
      </c>
      <c r="D485" s="98" t="s">
        <v>319</v>
      </c>
      <c r="E485" s="222">
        <v>313</v>
      </c>
      <c r="F485" s="213">
        <f>'Пр 11 ведом'!G89</f>
        <v>9011.8</v>
      </c>
      <c r="G485" s="113"/>
    </row>
    <row r="486" spans="1:7" s="51" customFormat="1" ht="56.25">
      <c r="A486" s="73" t="s">
        <v>330</v>
      </c>
      <c r="B486" s="98" t="s">
        <v>16</v>
      </c>
      <c r="C486" s="98" t="s">
        <v>14</v>
      </c>
      <c r="D486" s="98" t="s">
        <v>317</v>
      </c>
      <c r="E486" s="222"/>
      <c r="F486" s="213">
        <f>F487</f>
        <v>31953.2</v>
      </c>
      <c r="G486" s="113"/>
    </row>
    <row r="487" spans="1:7" s="68" customFormat="1" ht="45">
      <c r="A487" s="198" t="s">
        <v>357</v>
      </c>
      <c r="B487" s="98" t="s">
        <v>16</v>
      </c>
      <c r="C487" s="98" t="s">
        <v>14</v>
      </c>
      <c r="D487" s="98" t="s">
        <v>318</v>
      </c>
      <c r="E487" s="70"/>
      <c r="F487" s="72">
        <f>F488</f>
        <v>31953.2</v>
      </c>
      <c r="G487" s="112"/>
    </row>
    <row r="488" spans="1:7" s="51" customFormat="1" ht="15.75" customHeight="1">
      <c r="A488" s="220" t="s">
        <v>53</v>
      </c>
      <c r="B488" s="98" t="s">
        <v>16</v>
      </c>
      <c r="C488" s="98" t="s">
        <v>14</v>
      </c>
      <c r="D488" s="98" t="s">
        <v>318</v>
      </c>
      <c r="E488" s="98" t="s">
        <v>54</v>
      </c>
      <c r="F488" s="213">
        <f>F490</f>
        <v>31953.2</v>
      </c>
      <c r="G488" s="113"/>
    </row>
    <row r="489" spans="1:7" s="51" customFormat="1" ht="15.75" customHeight="1">
      <c r="A489" s="220" t="s">
        <v>30</v>
      </c>
      <c r="B489" s="98" t="s">
        <v>16</v>
      </c>
      <c r="C489" s="98" t="s">
        <v>14</v>
      </c>
      <c r="D489" s="98" t="s">
        <v>318</v>
      </c>
      <c r="E489" s="222">
        <v>310</v>
      </c>
      <c r="F489" s="213">
        <f>F490</f>
        <v>31953.2</v>
      </c>
      <c r="G489" s="113"/>
    </row>
    <row r="490" spans="1:7" s="51" customFormat="1" ht="23.25" customHeight="1">
      <c r="A490" s="166" t="s">
        <v>527</v>
      </c>
      <c r="B490" s="98" t="s">
        <v>16</v>
      </c>
      <c r="C490" s="98" t="s">
        <v>14</v>
      </c>
      <c r="D490" s="98" t="s">
        <v>318</v>
      </c>
      <c r="E490" s="222">
        <v>313</v>
      </c>
      <c r="F490" s="213">
        <f>'Пр 11 ведом'!G94</f>
        <v>31953.2</v>
      </c>
      <c r="G490" s="113"/>
    </row>
    <row r="491" spans="1:7" s="63" customFormat="1" ht="23.25" customHeight="1">
      <c r="A491" s="73" t="s">
        <v>83</v>
      </c>
      <c r="B491" s="70">
        <v>10</v>
      </c>
      <c r="C491" s="74" t="s">
        <v>14</v>
      </c>
      <c r="D491" s="70" t="s">
        <v>331</v>
      </c>
      <c r="E491" s="70" t="s">
        <v>10</v>
      </c>
      <c r="F491" s="72">
        <f>F492</f>
        <v>8526.5</v>
      </c>
      <c r="G491" s="112"/>
    </row>
    <row r="492" spans="1:7" s="63" customFormat="1" ht="22.5">
      <c r="A492" s="73" t="s">
        <v>22</v>
      </c>
      <c r="B492" s="70" t="s">
        <v>16</v>
      </c>
      <c r="C492" s="74" t="s">
        <v>14</v>
      </c>
      <c r="D492" s="70" t="s">
        <v>332</v>
      </c>
      <c r="E492" s="70"/>
      <c r="F492" s="72">
        <f>F493+F496</f>
        <v>8526.5</v>
      </c>
      <c r="G492" s="112"/>
    </row>
    <row r="493" spans="1:7" s="63" customFormat="1" ht="22.5">
      <c r="A493" s="73" t="s">
        <v>386</v>
      </c>
      <c r="B493" s="70" t="s">
        <v>16</v>
      </c>
      <c r="C493" s="74" t="s">
        <v>14</v>
      </c>
      <c r="D493" s="70" t="s">
        <v>332</v>
      </c>
      <c r="E493" s="70" t="s">
        <v>113</v>
      </c>
      <c r="F493" s="72">
        <f>SUM(F494)</f>
        <v>127.9</v>
      </c>
      <c r="G493" s="112"/>
    </row>
    <row r="494" spans="1:7" s="63" customFormat="1" ht="22.5">
      <c r="A494" s="73" t="s">
        <v>114</v>
      </c>
      <c r="B494" s="70" t="s">
        <v>16</v>
      </c>
      <c r="C494" s="74" t="s">
        <v>14</v>
      </c>
      <c r="D494" s="70" t="s">
        <v>332</v>
      </c>
      <c r="E494" s="70" t="s">
        <v>115</v>
      </c>
      <c r="F494" s="72">
        <f>F495</f>
        <v>127.9</v>
      </c>
      <c r="G494" s="112"/>
    </row>
    <row r="495" spans="1:7" s="63" customFormat="1" ht="22.5">
      <c r="A495" s="73" t="s">
        <v>116</v>
      </c>
      <c r="B495" s="70" t="s">
        <v>16</v>
      </c>
      <c r="C495" s="74" t="s">
        <v>14</v>
      </c>
      <c r="D495" s="70" t="s">
        <v>332</v>
      </c>
      <c r="E495" s="70" t="s">
        <v>117</v>
      </c>
      <c r="F495" s="72">
        <f>'Пр 11 ведом'!G99</f>
        <v>127.9</v>
      </c>
      <c r="G495" s="112"/>
    </row>
    <row r="496" spans="1:7" s="63" customFormat="1" ht="12.75">
      <c r="A496" s="73" t="s">
        <v>53</v>
      </c>
      <c r="B496" s="70" t="s">
        <v>16</v>
      </c>
      <c r="C496" s="74" t="s">
        <v>14</v>
      </c>
      <c r="D496" s="70" t="s">
        <v>332</v>
      </c>
      <c r="E496" s="70">
        <v>300</v>
      </c>
      <c r="F496" s="72">
        <f>F497</f>
        <v>8398.6</v>
      </c>
      <c r="G496" s="112"/>
    </row>
    <row r="497" spans="1:7" s="63" customFormat="1" ht="12.75">
      <c r="A497" s="73" t="s">
        <v>30</v>
      </c>
      <c r="B497" s="70" t="s">
        <v>16</v>
      </c>
      <c r="C497" s="74" t="s">
        <v>14</v>
      </c>
      <c r="D497" s="70" t="s">
        <v>332</v>
      </c>
      <c r="E497" s="70">
        <v>310</v>
      </c>
      <c r="F497" s="72">
        <f>F498</f>
        <v>8398.6</v>
      </c>
      <c r="G497" s="112"/>
    </row>
    <row r="498" spans="1:7" s="63" customFormat="1" ht="20.25" customHeight="1">
      <c r="A498" s="166" t="s">
        <v>527</v>
      </c>
      <c r="B498" s="70">
        <v>10</v>
      </c>
      <c r="C498" s="74" t="s">
        <v>14</v>
      </c>
      <c r="D498" s="70" t="s">
        <v>332</v>
      </c>
      <c r="E498" s="70">
        <v>313</v>
      </c>
      <c r="F498" s="72">
        <f>'Пр 11 ведом'!G102</f>
        <v>8398.6</v>
      </c>
      <c r="G498" s="112"/>
    </row>
    <row r="499" spans="1:7" s="51" customFormat="1" ht="20.25" customHeight="1">
      <c r="A499" s="220" t="s">
        <v>333</v>
      </c>
      <c r="B499" s="98" t="s">
        <v>16</v>
      </c>
      <c r="C499" s="98" t="s">
        <v>14</v>
      </c>
      <c r="D499" s="98" t="s">
        <v>334</v>
      </c>
      <c r="E499" s="98"/>
      <c r="F499" s="213">
        <f>F501</f>
        <v>228.9</v>
      </c>
      <c r="G499" s="113"/>
    </row>
    <row r="500" spans="1:7" s="51" customFormat="1" ht="20.25" customHeight="1">
      <c r="A500" s="220" t="s">
        <v>335</v>
      </c>
      <c r="B500" s="98" t="s">
        <v>16</v>
      </c>
      <c r="C500" s="98" t="s">
        <v>14</v>
      </c>
      <c r="D500" s="98" t="s">
        <v>321</v>
      </c>
      <c r="E500" s="98"/>
      <c r="F500" s="213">
        <f>F501</f>
        <v>228.9</v>
      </c>
      <c r="G500" s="113"/>
    </row>
    <row r="501" spans="1:7" s="51" customFormat="1" ht="15" customHeight="1">
      <c r="A501" s="220" t="s">
        <v>53</v>
      </c>
      <c r="B501" s="98" t="s">
        <v>16</v>
      </c>
      <c r="C501" s="98" t="s">
        <v>14</v>
      </c>
      <c r="D501" s="98" t="s">
        <v>321</v>
      </c>
      <c r="E501" s="98" t="s">
        <v>54</v>
      </c>
      <c r="F501" s="213">
        <f>F502</f>
        <v>228.9</v>
      </c>
      <c r="G501" s="113"/>
    </row>
    <row r="502" spans="1:7" s="51" customFormat="1" ht="19.5" customHeight="1">
      <c r="A502" s="220" t="s">
        <v>30</v>
      </c>
      <c r="B502" s="98" t="s">
        <v>16</v>
      </c>
      <c r="C502" s="98" t="s">
        <v>14</v>
      </c>
      <c r="D502" s="98" t="s">
        <v>321</v>
      </c>
      <c r="E502" s="222">
        <v>310</v>
      </c>
      <c r="F502" s="213">
        <f>F503</f>
        <v>228.9</v>
      </c>
      <c r="G502" s="113"/>
    </row>
    <row r="503" spans="1:7" s="51" customFormat="1" ht="19.5" customHeight="1">
      <c r="A503" s="166" t="s">
        <v>527</v>
      </c>
      <c r="B503" s="98" t="s">
        <v>16</v>
      </c>
      <c r="C503" s="98" t="s">
        <v>14</v>
      </c>
      <c r="D503" s="98" t="s">
        <v>321</v>
      </c>
      <c r="E503" s="222">
        <v>313</v>
      </c>
      <c r="F503" s="213">
        <f>'Пр 11 ведом'!G107</f>
        <v>228.9</v>
      </c>
      <c r="G503" s="113"/>
    </row>
    <row r="504" spans="1:8" s="63" customFormat="1" ht="32.25" customHeight="1">
      <c r="A504" s="132" t="s">
        <v>322</v>
      </c>
      <c r="B504" s="70">
        <v>10</v>
      </c>
      <c r="C504" s="74" t="s">
        <v>14</v>
      </c>
      <c r="D504" s="70" t="s">
        <v>323</v>
      </c>
      <c r="E504" s="70"/>
      <c r="F504" s="72">
        <f>F505+F513+F518+F526</f>
        <v>10138.7</v>
      </c>
      <c r="G504" s="112"/>
      <c r="H504" s="69"/>
    </row>
    <row r="505" spans="1:7" s="51" customFormat="1" ht="19.5" customHeight="1">
      <c r="A505" s="220" t="s">
        <v>324</v>
      </c>
      <c r="B505" s="98" t="s">
        <v>16</v>
      </c>
      <c r="C505" s="98" t="s">
        <v>14</v>
      </c>
      <c r="D505" s="98" t="s">
        <v>325</v>
      </c>
      <c r="E505" s="98"/>
      <c r="F505" s="213">
        <f>F506</f>
        <v>4991.7</v>
      </c>
      <c r="G505" s="113"/>
    </row>
    <row r="506" spans="1:7" s="51" customFormat="1" ht="19.5" customHeight="1">
      <c r="A506" s="220" t="s">
        <v>326</v>
      </c>
      <c r="B506" s="98" t="s">
        <v>16</v>
      </c>
      <c r="C506" s="98" t="s">
        <v>14</v>
      </c>
      <c r="D506" s="98" t="s">
        <v>327</v>
      </c>
      <c r="E506" s="98"/>
      <c r="F506" s="213">
        <f>F507+F510</f>
        <v>4991.7</v>
      </c>
      <c r="G506" s="113"/>
    </row>
    <row r="507" spans="1:7" s="63" customFormat="1" ht="19.5" customHeight="1">
      <c r="A507" s="73" t="s">
        <v>386</v>
      </c>
      <c r="B507" s="70" t="s">
        <v>16</v>
      </c>
      <c r="C507" s="74" t="s">
        <v>14</v>
      </c>
      <c r="D507" s="98" t="s">
        <v>327</v>
      </c>
      <c r="E507" s="70" t="s">
        <v>113</v>
      </c>
      <c r="F507" s="72">
        <f>SUM(F508)</f>
        <v>132</v>
      </c>
      <c r="G507" s="112"/>
    </row>
    <row r="508" spans="1:7" s="63" customFormat="1" ht="19.5" customHeight="1">
      <c r="A508" s="166" t="s">
        <v>525</v>
      </c>
      <c r="B508" s="70" t="s">
        <v>16</v>
      </c>
      <c r="C508" s="74" t="s">
        <v>14</v>
      </c>
      <c r="D508" s="98" t="s">
        <v>327</v>
      </c>
      <c r="E508" s="70" t="s">
        <v>115</v>
      </c>
      <c r="F508" s="72">
        <f>F509</f>
        <v>132</v>
      </c>
      <c r="G508" s="112"/>
    </row>
    <row r="509" spans="1:7" s="63" customFormat="1" ht="18.75" customHeight="1">
      <c r="A509" s="166" t="s">
        <v>526</v>
      </c>
      <c r="B509" s="70" t="s">
        <v>16</v>
      </c>
      <c r="C509" s="74" t="s">
        <v>14</v>
      </c>
      <c r="D509" s="98" t="s">
        <v>327</v>
      </c>
      <c r="E509" s="70" t="s">
        <v>117</v>
      </c>
      <c r="F509" s="72">
        <f>'Пр 11 ведом'!G113</f>
        <v>132</v>
      </c>
      <c r="G509" s="112"/>
    </row>
    <row r="510" spans="1:7" s="51" customFormat="1" ht="18.75" customHeight="1">
      <c r="A510" s="220" t="s">
        <v>53</v>
      </c>
      <c r="B510" s="98" t="s">
        <v>16</v>
      </c>
      <c r="C510" s="98" t="s">
        <v>14</v>
      </c>
      <c r="D510" s="98" t="s">
        <v>327</v>
      </c>
      <c r="E510" s="98" t="s">
        <v>54</v>
      </c>
      <c r="F510" s="213">
        <f>F511</f>
        <v>4859.7</v>
      </c>
      <c r="G510" s="113"/>
    </row>
    <row r="511" spans="1:7" s="51" customFormat="1" ht="18.75" customHeight="1">
      <c r="A511" s="220" t="s">
        <v>30</v>
      </c>
      <c r="B511" s="98" t="s">
        <v>16</v>
      </c>
      <c r="C511" s="98" t="s">
        <v>14</v>
      </c>
      <c r="D511" s="98" t="s">
        <v>327</v>
      </c>
      <c r="E511" s="222">
        <v>310</v>
      </c>
      <c r="F511" s="213">
        <f>F512</f>
        <v>4859.7</v>
      </c>
      <c r="G511" s="113"/>
    </row>
    <row r="512" spans="1:7" s="51" customFormat="1" ht="21.75" customHeight="1">
      <c r="A512" s="166" t="s">
        <v>527</v>
      </c>
      <c r="B512" s="98" t="s">
        <v>16</v>
      </c>
      <c r="C512" s="98" t="s">
        <v>14</v>
      </c>
      <c r="D512" s="98" t="s">
        <v>327</v>
      </c>
      <c r="E512" s="222">
        <v>313</v>
      </c>
      <c r="F512" s="213">
        <f>'Пр 11 ведом'!G116</f>
        <v>4859.7</v>
      </c>
      <c r="G512" s="113"/>
    </row>
    <row r="513" spans="1:7" s="53" customFormat="1" ht="37.5" customHeight="1">
      <c r="A513" s="220" t="s">
        <v>339</v>
      </c>
      <c r="B513" s="98" t="s">
        <v>16</v>
      </c>
      <c r="C513" s="98" t="s">
        <v>14</v>
      </c>
      <c r="D513" s="98" t="s">
        <v>341</v>
      </c>
      <c r="E513" s="98"/>
      <c r="F513" s="213">
        <f>F514</f>
        <v>34</v>
      </c>
      <c r="G513" s="113"/>
    </row>
    <row r="514" spans="1:7" s="53" customFormat="1" ht="33.75" customHeight="1">
      <c r="A514" s="220" t="s">
        <v>340</v>
      </c>
      <c r="B514" s="98" t="s">
        <v>16</v>
      </c>
      <c r="C514" s="98" t="s">
        <v>14</v>
      </c>
      <c r="D514" s="98" t="s">
        <v>342</v>
      </c>
      <c r="E514" s="98"/>
      <c r="F514" s="213">
        <f>F515</f>
        <v>34</v>
      </c>
      <c r="G514" s="113"/>
    </row>
    <row r="515" spans="1:7" s="51" customFormat="1" ht="15" customHeight="1">
      <c r="A515" s="220" t="s">
        <v>53</v>
      </c>
      <c r="B515" s="98" t="s">
        <v>16</v>
      </c>
      <c r="C515" s="98" t="s">
        <v>14</v>
      </c>
      <c r="D515" s="98" t="s">
        <v>342</v>
      </c>
      <c r="E515" s="98" t="s">
        <v>54</v>
      </c>
      <c r="F515" s="213">
        <f>F516</f>
        <v>34</v>
      </c>
      <c r="G515" s="113"/>
    </row>
    <row r="516" spans="1:7" s="51" customFormat="1" ht="20.25" customHeight="1">
      <c r="A516" s="220" t="s">
        <v>30</v>
      </c>
      <c r="B516" s="98" t="s">
        <v>16</v>
      </c>
      <c r="C516" s="98" t="s">
        <v>14</v>
      </c>
      <c r="D516" s="98" t="s">
        <v>342</v>
      </c>
      <c r="E516" s="222">
        <v>310</v>
      </c>
      <c r="F516" s="213">
        <f>F517</f>
        <v>34</v>
      </c>
      <c r="G516" s="113"/>
    </row>
    <row r="517" spans="1:7" s="51" customFormat="1" ht="20.25" customHeight="1">
      <c r="A517" s="166" t="s">
        <v>527</v>
      </c>
      <c r="B517" s="98" t="s">
        <v>16</v>
      </c>
      <c r="C517" s="98" t="s">
        <v>14</v>
      </c>
      <c r="D517" s="98" t="s">
        <v>342</v>
      </c>
      <c r="E517" s="222">
        <v>313</v>
      </c>
      <c r="F517" s="213">
        <f>'Пр 11 ведом'!G121</f>
        <v>34</v>
      </c>
      <c r="G517" s="113"/>
    </row>
    <row r="518" spans="1:7" s="51" customFormat="1" ht="25.5" customHeight="1">
      <c r="A518" s="73" t="s">
        <v>336</v>
      </c>
      <c r="B518" s="98" t="s">
        <v>16</v>
      </c>
      <c r="C518" s="98" t="s">
        <v>14</v>
      </c>
      <c r="D518" s="98" t="s">
        <v>337</v>
      </c>
      <c r="E518" s="222"/>
      <c r="F518" s="213">
        <f>F519</f>
        <v>4839</v>
      </c>
      <c r="G518" s="113"/>
    </row>
    <row r="519" spans="1:7" s="63" customFormat="1" ht="25.5" customHeight="1">
      <c r="A519" s="203" t="s">
        <v>124</v>
      </c>
      <c r="B519" s="98" t="s">
        <v>16</v>
      </c>
      <c r="C519" s="98" t="s">
        <v>14</v>
      </c>
      <c r="D519" s="70" t="s">
        <v>338</v>
      </c>
      <c r="E519" s="70"/>
      <c r="F519" s="72">
        <f>F523+F520</f>
        <v>4839</v>
      </c>
      <c r="G519" s="112"/>
    </row>
    <row r="520" spans="1:7" s="63" customFormat="1" ht="22.5" customHeight="1">
      <c r="A520" s="73" t="s">
        <v>386</v>
      </c>
      <c r="B520" s="70" t="s">
        <v>16</v>
      </c>
      <c r="C520" s="74" t="s">
        <v>14</v>
      </c>
      <c r="D520" s="70" t="s">
        <v>338</v>
      </c>
      <c r="E520" s="70" t="s">
        <v>113</v>
      </c>
      <c r="F520" s="72">
        <f>SUM(F521)</f>
        <v>80</v>
      </c>
      <c r="G520" s="112"/>
    </row>
    <row r="521" spans="1:7" s="63" customFormat="1" ht="22.5" customHeight="1">
      <c r="A521" s="166" t="s">
        <v>525</v>
      </c>
      <c r="B521" s="70" t="s">
        <v>16</v>
      </c>
      <c r="C521" s="74" t="s">
        <v>14</v>
      </c>
      <c r="D521" s="70" t="s">
        <v>338</v>
      </c>
      <c r="E521" s="70" t="s">
        <v>115</v>
      </c>
      <c r="F521" s="72">
        <f>F522</f>
        <v>80</v>
      </c>
      <c r="G521" s="112"/>
    </row>
    <row r="522" spans="1:7" s="63" customFormat="1" ht="22.5" customHeight="1">
      <c r="A522" s="166" t="s">
        <v>526</v>
      </c>
      <c r="B522" s="70" t="s">
        <v>16</v>
      </c>
      <c r="C522" s="74" t="s">
        <v>14</v>
      </c>
      <c r="D522" s="70" t="s">
        <v>338</v>
      </c>
      <c r="E522" s="70" t="s">
        <v>117</v>
      </c>
      <c r="F522" s="72">
        <f>'Пр 11 ведом'!G126</f>
        <v>80</v>
      </c>
      <c r="G522" s="112"/>
    </row>
    <row r="523" spans="1:7" s="51" customFormat="1" ht="22.5" customHeight="1">
      <c r="A523" s="220" t="s">
        <v>53</v>
      </c>
      <c r="B523" s="98" t="s">
        <v>16</v>
      </c>
      <c r="C523" s="98" t="s">
        <v>14</v>
      </c>
      <c r="D523" s="70" t="s">
        <v>338</v>
      </c>
      <c r="E523" s="98" t="s">
        <v>54</v>
      </c>
      <c r="F523" s="213">
        <f>F525</f>
        <v>4759</v>
      </c>
      <c r="G523" s="113"/>
    </row>
    <row r="524" spans="1:7" s="51" customFormat="1" ht="12" customHeight="1">
      <c r="A524" s="220" t="s">
        <v>30</v>
      </c>
      <c r="B524" s="98" t="s">
        <v>16</v>
      </c>
      <c r="C524" s="98" t="s">
        <v>14</v>
      </c>
      <c r="D524" s="70" t="s">
        <v>338</v>
      </c>
      <c r="E524" s="222">
        <v>310</v>
      </c>
      <c r="F524" s="213">
        <f>F525</f>
        <v>4759</v>
      </c>
      <c r="G524" s="113"/>
    </row>
    <row r="525" spans="1:7" s="51" customFormat="1" ht="21.75" customHeight="1">
      <c r="A525" s="166" t="s">
        <v>527</v>
      </c>
      <c r="B525" s="98" t="s">
        <v>16</v>
      </c>
      <c r="C525" s="98" t="s">
        <v>14</v>
      </c>
      <c r="D525" s="70" t="s">
        <v>338</v>
      </c>
      <c r="E525" s="222">
        <v>313</v>
      </c>
      <c r="F525" s="213">
        <f>'Пр 11 ведом'!G129</f>
        <v>4759</v>
      </c>
      <c r="G525" s="113"/>
    </row>
    <row r="526" spans="1:7" s="51" customFormat="1" ht="21.75" customHeight="1">
      <c r="A526" s="223" t="s">
        <v>343</v>
      </c>
      <c r="B526" s="98" t="s">
        <v>16</v>
      </c>
      <c r="C526" s="98" t="s">
        <v>14</v>
      </c>
      <c r="D526" s="70" t="s">
        <v>345</v>
      </c>
      <c r="E526" s="222"/>
      <c r="F526" s="213">
        <f>F527</f>
        <v>274</v>
      </c>
      <c r="G526" s="113"/>
    </row>
    <row r="527" spans="1:7" s="51" customFormat="1" ht="21.75" customHeight="1">
      <c r="A527" s="223" t="s">
        <v>344</v>
      </c>
      <c r="B527" s="98" t="s">
        <v>16</v>
      </c>
      <c r="C527" s="98" t="s">
        <v>14</v>
      </c>
      <c r="D527" s="70" t="s">
        <v>346</v>
      </c>
      <c r="E527" s="98"/>
      <c r="F527" s="213">
        <f>F528</f>
        <v>274</v>
      </c>
      <c r="G527" s="113"/>
    </row>
    <row r="528" spans="1:7" s="51" customFormat="1" ht="15.75" customHeight="1">
      <c r="A528" s="220" t="s">
        <v>53</v>
      </c>
      <c r="B528" s="98" t="s">
        <v>16</v>
      </c>
      <c r="C528" s="98" t="s">
        <v>14</v>
      </c>
      <c r="D528" s="70" t="s">
        <v>346</v>
      </c>
      <c r="E528" s="98" t="s">
        <v>54</v>
      </c>
      <c r="F528" s="213">
        <f>F529</f>
        <v>274</v>
      </c>
      <c r="G528" s="113"/>
    </row>
    <row r="529" spans="1:7" s="51" customFormat="1" ht="13.5" customHeight="1">
      <c r="A529" s="220" t="s">
        <v>30</v>
      </c>
      <c r="B529" s="98" t="s">
        <v>16</v>
      </c>
      <c r="C529" s="98" t="s">
        <v>14</v>
      </c>
      <c r="D529" s="70" t="s">
        <v>346</v>
      </c>
      <c r="E529" s="222">
        <v>310</v>
      </c>
      <c r="F529" s="213">
        <f>F530</f>
        <v>274</v>
      </c>
      <c r="G529" s="113"/>
    </row>
    <row r="530" spans="1:7" s="51" customFormat="1" ht="21" customHeight="1">
      <c r="A530" s="166" t="s">
        <v>527</v>
      </c>
      <c r="B530" s="98" t="s">
        <v>16</v>
      </c>
      <c r="C530" s="98" t="s">
        <v>14</v>
      </c>
      <c r="D530" s="70" t="s">
        <v>346</v>
      </c>
      <c r="E530" s="222">
        <v>313</v>
      </c>
      <c r="F530" s="213">
        <f>'Пр 11 ведом'!G134</f>
        <v>274</v>
      </c>
      <c r="G530" s="113"/>
    </row>
    <row r="531" spans="1:7" s="227" customFormat="1" ht="21" customHeight="1">
      <c r="A531" s="65" t="s">
        <v>412</v>
      </c>
      <c r="B531" s="15">
        <v>10</v>
      </c>
      <c r="C531" s="14" t="s">
        <v>14</v>
      </c>
      <c r="D531" s="15" t="s">
        <v>413</v>
      </c>
      <c r="E531" s="15"/>
      <c r="F531" s="213">
        <f>F532</f>
        <v>190</v>
      </c>
      <c r="G531" s="226"/>
    </row>
    <row r="532" spans="1:7" s="227" customFormat="1" ht="21" customHeight="1">
      <c r="A532" s="65" t="s">
        <v>386</v>
      </c>
      <c r="B532" s="15">
        <v>10</v>
      </c>
      <c r="C532" s="14" t="s">
        <v>14</v>
      </c>
      <c r="D532" s="15" t="s">
        <v>413</v>
      </c>
      <c r="E532" s="15" t="s">
        <v>113</v>
      </c>
      <c r="F532" s="213">
        <f>F533</f>
        <v>190</v>
      </c>
      <c r="G532" s="226"/>
    </row>
    <row r="533" spans="1:7" s="227" customFormat="1" ht="21" customHeight="1">
      <c r="A533" s="141" t="s">
        <v>525</v>
      </c>
      <c r="B533" s="15">
        <v>10</v>
      </c>
      <c r="C533" s="14" t="s">
        <v>14</v>
      </c>
      <c r="D533" s="15" t="s">
        <v>413</v>
      </c>
      <c r="E533" s="15" t="s">
        <v>115</v>
      </c>
      <c r="F533" s="213">
        <f>F534</f>
        <v>190</v>
      </c>
      <c r="G533" s="226"/>
    </row>
    <row r="534" spans="1:7" s="227" customFormat="1" ht="21" customHeight="1">
      <c r="A534" s="141" t="s">
        <v>526</v>
      </c>
      <c r="B534" s="15">
        <v>10</v>
      </c>
      <c r="C534" s="14" t="s">
        <v>14</v>
      </c>
      <c r="D534" s="15" t="s">
        <v>413</v>
      </c>
      <c r="E534" s="15" t="s">
        <v>117</v>
      </c>
      <c r="F534" s="213">
        <f>'Пр 11 ведом'!G601</f>
        <v>190</v>
      </c>
      <c r="G534" s="226"/>
    </row>
    <row r="535" spans="1:7" s="51" customFormat="1" ht="21" customHeight="1">
      <c r="A535" s="166" t="s">
        <v>552</v>
      </c>
      <c r="B535" s="70">
        <v>10</v>
      </c>
      <c r="C535" s="74" t="s">
        <v>14</v>
      </c>
      <c r="D535" s="70" t="s">
        <v>553</v>
      </c>
      <c r="E535" s="70"/>
      <c r="F535" s="221">
        <f>F536</f>
        <v>500</v>
      </c>
      <c r="G535" s="113"/>
    </row>
    <row r="536" spans="1:7" s="51" customFormat="1" ht="11.25">
      <c r="A536" s="166" t="s">
        <v>554</v>
      </c>
      <c r="B536" s="70">
        <v>10</v>
      </c>
      <c r="C536" s="74" t="s">
        <v>14</v>
      </c>
      <c r="D536" s="70" t="s">
        <v>555</v>
      </c>
      <c r="E536" s="70"/>
      <c r="F536" s="221">
        <f>F537</f>
        <v>500</v>
      </c>
      <c r="G536" s="113"/>
    </row>
    <row r="537" spans="1:7" s="51" customFormat="1" ht="11.25">
      <c r="A537" s="220" t="s">
        <v>53</v>
      </c>
      <c r="B537" s="70">
        <v>10</v>
      </c>
      <c r="C537" s="74" t="s">
        <v>14</v>
      </c>
      <c r="D537" s="70" t="s">
        <v>555</v>
      </c>
      <c r="E537" s="70">
        <v>300</v>
      </c>
      <c r="F537" s="221">
        <f>F538</f>
        <v>500</v>
      </c>
      <c r="G537" s="113"/>
    </row>
    <row r="538" spans="1:7" s="51" customFormat="1" ht="21" customHeight="1">
      <c r="A538" s="166" t="s">
        <v>556</v>
      </c>
      <c r="B538" s="70">
        <v>10</v>
      </c>
      <c r="C538" s="74" t="s">
        <v>14</v>
      </c>
      <c r="D538" s="70" t="s">
        <v>555</v>
      </c>
      <c r="E538" s="70">
        <v>320</v>
      </c>
      <c r="F538" s="221">
        <f>F539</f>
        <v>500</v>
      </c>
      <c r="G538" s="113"/>
    </row>
    <row r="539" spans="1:7" s="51" customFormat="1" ht="11.25">
      <c r="A539" s="166" t="s">
        <v>557</v>
      </c>
      <c r="B539" s="70">
        <v>10</v>
      </c>
      <c r="C539" s="74" t="s">
        <v>14</v>
      </c>
      <c r="D539" s="70" t="s">
        <v>555</v>
      </c>
      <c r="E539" s="70">
        <v>322</v>
      </c>
      <c r="F539" s="221">
        <f>'Пр 11 ведом'!G606</f>
        <v>500</v>
      </c>
      <c r="G539" s="113"/>
    </row>
    <row r="540" spans="1:8" s="63" customFormat="1" ht="12.75">
      <c r="A540" s="194" t="s">
        <v>148</v>
      </c>
      <c r="B540" s="92">
        <v>10</v>
      </c>
      <c r="C540" s="93" t="s">
        <v>15</v>
      </c>
      <c r="D540" s="92"/>
      <c r="E540" s="92"/>
      <c r="F540" s="224">
        <f aca="true" t="shared" si="1" ref="F540:F546">F541</f>
        <v>2813.8</v>
      </c>
      <c r="G540" s="116">
        <v>2813.8</v>
      </c>
      <c r="H540" s="69">
        <f>G540-F540</f>
        <v>0</v>
      </c>
    </row>
    <row r="541" spans="1:7" s="63" customFormat="1" ht="34.5" customHeight="1">
      <c r="A541" s="73" t="s">
        <v>255</v>
      </c>
      <c r="B541" s="70">
        <v>10</v>
      </c>
      <c r="C541" s="74" t="s">
        <v>15</v>
      </c>
      <c r="D541" s="70" t="s">
        <v>230</v>
      </c>
      <c r="E541" s="70"/>
      <c r="F541" s="221">
        <f t="shared" si="1"/>
        <v>2813.8</v>
      </c>
      <c r="G541" s="117"/>
    </row>
    <row r="542" spans="1:7" s="63" customFormat="1" ht="17.25" customHeight="1">
      <c r="A542" s="65" t="s">
        <v>204</v>
      </c>
      <c r="B542" s="15">
        <v>10</v>
      </c>
      <c r="C542" s="14" t="s">
        <v>214</v>
      </c>
      <c r="D542" s="130" t="s">
        <v>231</v>
      </c>
      <c r="E542" s="15"/>
      <c r="F542" s="221">
        <f t="shared" si="1"/>
        <v>2813.8</v>
      </c>
      <c r="G542" s="117"/>
    </row>
    <row r="543" spans="1:7" s="63" customFormat="1" ht="43.5" customHeight="1">
      <c r="A543" s="65" t="s">
        <v>47</v>
      </c>
      <c r="B543" s="15" t="s">
        <v>16</v>
      </c>
      <c r="C543" s="14" t="s">
        <v>15</v>
      </c>
      <c r="D543" s="70" t="s">
        <v>355</v>
      </c>
      <c r="E543" s="15" t="s">
        <v>10</v>
      </c>
      <c r="F543" s="72">
        <f>F545</f>
        <v>2813.8</v>
      </c>
      <c r="G543" s="112"/>
    </row>
    <row r="544" spans="1:7" s="63" customFormat="1" ht="33" customHeight="1">
      <c r="A544" s="65" t="s">
        <v>354</v>
      </c>
      <c r="B544" s="15" t="s">
        <v>16</v>
      </c>
      <c r="C544" s="14" t="s">
        <v>15</v>
      </c>
      <c r="D544" s="70" t="s">
        <v>356</v>
      </c>
      <c r="E544" s="15"/>
      <c r="F544" s="72"/>
      <c r="G544" s="112"/>
    </row>
    <row r="545" spans="1:7" s="51" customFormat="1" ht="18" customHeight="1">
      <c r="A545" s="49" t="s">
        <v>53</v>
      </c>
      <c r="B545" s="15" t="s">
        <v>16</v>
      </c>
      <c r="C545" s="14" t="s">
        <v>15</v>
      </c>
      <c r="D545" s="70" t="s">
        <v>356</v>
      </c>
      <c r="E545" s="50" t="s">
        <v>54</v>
      </c>
      <c r="F545" s="213">
        <f t="shared" si="1"/>
        <v>2813.8</v>
      </c>
      <c r="G545" s="113"/>
    </row>
    <row r="546" spans="1:7" s="51" customFormat="1" ht="18" customHeight="1">
      <c r="A546" s="49" t="s">
        <v>30</v>
      </c>
      <c r="B546" s="15" t="s">
        <v>16</v>
      </c>
      <c r="C546" s="14" t="s">
        <v>15</v>
      </c>
      <c r="D546" s="70" t="s">
        <v>356</v>
      </c>
      <c r="E546" s="52">
        <v>310</v>
      </c>
      <c r="F546" s="213">
        <f t="shared" si="1"/>
        <v>2813.8</v>
      </c>
      <c r="G546" s="113"/>
    </row>
    <row r="547" spans="1:7" s="51" customFormat="1" ht="22.5">
      <c r="A547" s="141" t="s">
        <v>527</v>
      </c>
      <c r="B547" s="15" t="s">
        <v>16</v>
      </c>
      <c r="C547" s="14" t="s">
        <v>15</v>
      </c>
      <c r="D547" s="70" t="s">
        <v>356</v>
      </c>
      <c r="E547" s="52">
        <v>313</v>
      </c>
      <c r="F547" s="213">
        <f>'Пр 11 ведом'!G244</f>
        <v>2813.8</v>
      </c>
      <c r="G547" s="113"/>
    </row>
    <row r="548" spans="1:8" s="63" customFormat="1" ht="12.75">
      <c r="A548" s="194" t="s">
        <v>145</v>
      </c>
      <c r="B548" s="92" t="s">
        <v>16</v>
      </c>
      <c r="C548" s="93" t="s">
        <v>74</v>
      </c>
      <c r="D548" s="92" t="s">
        <v>9</v>
      </c>
      <c r="E548" s="92" t="s">
        <v>10</v>
      </c>
      <c r="F548" s="195">
        <f>F555+F550</f>
        <v>3873.5999999999995</v>
      </c>
      <c r="G548" s="111">
        <v>3873.6</v>
      </c>
      <c r="H548" s="69">
        <f>G548-F548</f>
        <v>0</v>
      </c>
    </row>
    <row r="549" spans="1:7" s="63" customFormat="1" ht="32.25" customHeight="1">
      <c r="A549" s="65" t="s">
        <v>316</v>
      </c>
      <c r="B549" s="15" t="s">
        <v>16</v>
      </c>
      <c r="C549" s="14" t="s">
        <v>74</v>
      </c>
      <c r="D549" s="15" t="s">
        <v>315</v>
      </c>
      <c r="E549" s="12"/>
      <c r="F549" s="72">
        <f>F550</f>
        <v>542</v>
      </c>
      <c r="G549" s="111"/>
    </row>
    <row r="550" spans="1:7" s="68" customFormat="1" ht="38.25" customHeight="1">
      <c r="A550" s="65" t="s">
        <v>353</v>
      </c>
      <c r="B550" s="15" t="s">
        <v>16</v>
      </c>
      <c r="C550" s="14" t="s">
        <v>74</v>
      </c>
      <c r="D550" s="15" t="s">
        <v>352</v>
      </c>
      <c r="E550" s="15" t="s">
        <v>10</v>
      </c>
      <c r="F550" s="72">
        <f>F551</f>
        <v>542</v>
      </c>
      <c r="G550" s="112"/>
    </row>
    <row r="551" spans="1:7" s="68" customFormat="1" ht="45">
      <c r="A551" s="65" t="s">
        <v>21</v>
      </c>
      <c r="B551" s="15" t="s">
        <v>16</v>
      </c>
      <c r="C551" s="14" t="s">
        <v>74</v>
      </c>
      <c r="D551" s="15" t="s">
        <v>320</v>
      </c>
      <c r="E551" s="15" t="s">
        <v>10</v>
      </c>
      <c r="F551" s="72">
        <f>F552</f>
        <v>542</v>
      </c>
      <c r="G551" s="112"/>
    </row>
    <row r="552" spans="1:7" s="68" customFormat="1" ht="24.75" customHeight="1">
      <c r="A552" s="65" t="s">
        <v>386</v>
      </c>
      <c r="B552" s="15" t="s">
        <v>16</v>
      </c>
      <c r="C552" s="14" t="s">
        <v>74</v>
      </c>
      <c r="D552" s="15" t="s">
        <v>320</v>
      </c>
      <c r="E552" s="15" t="s">
        <v>113</v>
      </c>
      <c r="F552" s="72">
        <f>F553</f>
        <v>542</v>
      </c>
      <c r="G552" s="112"/>
    </row>
    <row r="553" spans="1:7" s="63" customFormat="1" ht="24.75" customHeight="1">
      <c r="A553" s="141" t="s">
        <v>525</v>
      </c>
      <c r="B553" s="15" t="s">
        <v>16</v>
      </c>
      <c r="C553" s="14" t="s">
        <v>74</v>
      </c>
      <c r="D553" s="15" t="s">
        <v>320</v>
      </c>
      <c r="E553" s="15" t="s">
        <v>115</v>
      </c>
      <c r="F553" s="72">
        <f>F554</f>
        <v>542</v>
      </c>
      <c r="G553" s="112"/>
    </row>
    <row r="554" spans="1:7" s="63" customFormat="1" ht="24.75" customHeight="1">
      <c r="A554" s="141" t="s">
        <v>526</v>
      </c>
      <c r="B554" s="15" t="s">
        <v>16</v>
      </c>
      <c r="C554" s="14" t="s">
        <v>74</v>
      </c>
      <c r="D554" s="15" t="s">
        <v>320</v>
      </c>
      <c r="E554" s="15" t="s">
        <v>117</v>
      </c>
      <c r="F554" s="72">
        <f>'Пр 11 ведом'!G141</f>
        <v>542</v>
      </c>
      <c r="G554" s="112"/>
    </row>
    <row r="555" spans="1:7" s="63" customFormat="1" ht="22.5" customHeight="1">
      <c r="A555" s="65" t="s">
        <v>269</v>
      </c>
      <c r="B555" s="15" t="s">
        <v>16</v>
      </c>
      <c r="C555" s="14" t="s">
        <v>74</v>
      </c>
      <c r="D555" s="15" t="s">
        <v>348</v>
      </c>
      <c r="E555" s="15"/>
      <c r="F555" s="72">
        <f>F556+F570</f>
        <v>3331.5999999999995</v>
      </c>
      <c r="G555" s="112"/>
    </row>
    <row r="556" spans="1:7" s="63" customFormat="1" ht="27.75" customHeight="1">
      <c r="A556" s="65" t="s">
        <v>347</v>
      </c>
      <c r="B556" s="15" t="s">
        <v>16</v>
      </c>
      <c r="C556" s="14" t="s">
        <v>74</v>
      </c>
      <c r="D556" s="15" t="s">
        <v>349</v>
      </c>
      <c r="E556" s="15" t="s">
        <v>10</v>
      </c>
      <c r="F556" s="72">
        <f>F557+F562+F566</f>
        <v>3231.5999999999995</v>
      </c>
      <c r="G556" s="112"/>
    </row>
    <row r="557" spans="1:7" s="63" customFormat="1" ht="22.5" customHeight="1">
      <c r="A557" s="97" t="s">
        <v>304</v>
      </c>
      <c r="B557" s="15">
        <v>10</v>
      </c>
      <c r="C557" s="14" t="s">
        <v>74</v>
      </c>
      <c r="D557" s="15" t="s">
        <v>350</v>
      </c>
      <c r="E557" s="15" t="s">
        <v>10</v>
      </c>
      <c r="F557" s="72">
        <f>F558</f>
        <v>2922.2</v>
      </c>
      <c r="G557" s="112"/>
    </row>
    <row r="558" spans="1:7" s="63" customFormat="1" ht="45">
      <c r="A558" s="65" t="s">
        <v>105</v>
      </c>
      <c r="B558" s="15">
        <v>10</v>
      </c>
      <c r="C558" s="14" t="s">
        <v>74</v>
      </c>
      <c r="D558" s="15" t="s">
        <v>350</v>
      </c>
      <c r="E558" s="15" t="s">
        <v>106</v>
      </c>
      <c r="F558" s="72">
        <f>F559</f>
        <v>2922.2</v>
      </c>
      <c r="G558" s="112"/>
    </row>
    <row r="559" spans="1:7" s="63" customFormat="1" ht="20.25" customHeight="1">
      <c r="A559" s="65" t="s">
        <v>107</v>
      </c>
      <c r="B559" s="15">
        <v>10</v>
      </c>
      <c r="C559" s="14" t="s">
        <v>74</v>
      </c>
      <c r="D559" s="15" t="s">
        <v>350</v>
      </c>
      <c r="E559" s="15" t="s">
        <v>108</v>
      </c>
      <c r="F559" s="72">
        <f>F560+F561</f>
        <v>2922.2</v>
      </c>
      <c r="G559" s="112"/>
    </row>
    <row r="560" spans="1:7" s="63" customFormat="1" ht="12.75" customHeight="1">
      <c r="A560" s="108" t="s">
        <v>384</v>
      </c>
      <c r="B560" s="15">
        <v>10</v>
      </c>
      <c r="C560" s="14" t="s">
        <v>74</v>
      </c>
      <c r="D560" s="15" t="s">
        <v>350</v>
      </c>
      <c r="E560" s="15" t="s">
        <v>110</v>
      </c>
      <c r="F560" s="72">
        <f>'Пр 11 ведом'!G147</f>
        <v>2244.4</v>
      </c>
      <c r="G560" s="112"/>
    </row>
    <row r="561" spans="1:7" s="63" customFormat="1" ht="31.5" customHeight="1">
      <c r="A561" s="108" t="s">
        <v>385</v>
      </c>
      <c r="B561" s="15">
        <v>10</v>
      </c>
      <c r="C561" s="14" t="s">
        <v>74</v>
      </c>
      <c r="D561" s="15" t="s">
        <v>350</v>
      </c>
      <c r="E561" s="15">
        <v>129</v>
      </c>
      <c r="F561" s="72">
        <f>'Пр 11 ведом'!G148</f>
        <v>677.8</v>
      </c>
      <c r="G561" s="112"/>
    </row>
    <row r="562" spans="1:7" s="63" customFormat="1" ht="21.75" customHeight="1">
      <c r="A562" s="65" t="s">
        <v>386</v>
      </c>
      <c r="B562" s="15">
        <v>10</v>
      </c>
      <c r="C562" s="14" t="s">
        <v>74</v>
      </c>
      <c r="D562" s="15" t="s">
        <v>351</v>
      </c>
      <c r="E562" s="15" t="s">
        <v>113</v>
      </c>
      <c r="F562" s="72">
        <f>F563</f>
        <v>289.2</v>
      </c>
      <c r="G562" s="112"/>
    </row>
    <row r="563" spans="1:7" s="63" customFormat="1" ht="21.75" customHeight="1">
      <c r="A563" s="141" t="s">
        <v>525</v>
      </c>
      <c r="B563" s="15">
        <v>10</v>
      </c>
      <c r="C563" s="14" t="s">
        <v>74</v>
      </c>
      <c r="D563" s="15" t="s">
        <v>351</v>
      </c>
      <c r="E563" s="15" t="s">
        <v>115</v>
      </c>
      <c r="F563" s="72">
        <f>F565+F564</f>
        <v>289.2</v>
      </c>
      <c r="G563" s="112"/>
    </row>
    <row r="564" spans="1:7" s="63" customFormat="1" ht="21.75" customHeight="1">
      <c r="A564" s="141" t="s">
        <v>538</v>
      </c>
      <c r="B564" s="15">
        <v>10</v>
      </c>
      <c r="C564" s="14" t="s">
        <v>74</v>
      </c>
      <c r="D564" s="15" t="s">
        <v>351</v>
      </c>
      <c r="E564" s="15">
        <v>242</v>
      </c>
      <c r="F564" s="72">
        <f>'Пр 11 ведом'!G151</f>
        <v>88</v>
      </c>
      <c r="G564" s="112"/>
    </row>
    <row r="565" spans="1:7" s="63" customFormat="1" ht="21.75" customHeight="1">
      <c r="A565" s="141" t="s">
        <v>526</v>
      </c>
      <c r="B565" s="15">
        <v>10</v>
      </c>
      <c r="C565" s="14" t="s">
        <v>74</v>
      </c>
      <c r="D565" s="15" t="s">
        <v>351</v>
      </c>
      <c r="E565" s="15" t="s">
        <v>117</v>
      </c>
      <c r="F565" s="72">
        <f>'Пр 11 ведом'!G152</f>
        <v>201.2</v>
      </c>
      <c r="G565" s="112"/>
    </row>
    <row r="566" spans="1:7" s="63" customFormat="1" ht="13.5" customHeight="1">
      <c r="A566" s="65" t="s">
        <v>118</v>
      </c>
      <c r="B566" s="15">
        <v>10</v>
      </c>
      <c r="C566" s="14" t="s">
        <v>74</v>
      </c>
      <c r="D566" s="15" t="s">
        <v>351</v>
      </c>
      <c r="E566" s="15" t="s">
        <v>48</v>
      </c>
      <c r="F566" s="72">
        <f>F567</f>
        <v>20.2</v>
      </c>
      <c r="G566" s="112"/>
    </row>
    <row r="567" spans="1:7" s="63" customFormat="1" ht="13.5" customHeight="1">
      <c r="A567" s="141" t="s">
        <v>531</v>
      </c>
      <c r="B567" s="15">
        <v>10</v>
      </c>
      <c r="C567" s="14" t="s">
        <v>74</v>
      </c>
      <c r="D567" s="15" t="s">
        <v>351</v>
      </c>
      <c r="E567" s="15" t="s">
        <v>119</v>
      </c>
      <c r="F567" s="72">
        <f>F568+F569</f>
        <v>20.2</v>
      </c>
      <c r="G567" s="112"/>
    </row>
    <row r="568" spans="1:7" s="63" customFormat="1" ht="13.5" customHeight="1">
      <c r="A568" s="65" t="s">
        <v>17</v>
      </c>
      <c r="B568" s="15">
        <v>10</v>
      </c>
      <c r="C568" s="14" t="s">
        <v>74</v>
      </c>
      <c r="D568" s="15" t="s">
        <v>351</v>
      </c>
      <c r="E568" s="15" t="s">
        <v>120</v>
      </c>
      <c r="F568" s="72">
        <f>'Пр 11 ведом'!G155</f>
        <v>15.2</v>
      </c>
      <c r="G568" s="112"/>
    </row>
    <row r="569" spans="1:7" s="63" customFormat="1" ht="13.5" customHeight="1">
      <c r="A569" s="141" t="s">
        <v>532</v>
      </c>
      <c r="B569" s="15">
        <v>10</v>
      </c>
      <c r="C569" s="14" t="s">
        <v>74</v>
      </c>
      <c r="D569" s="15" t="s">
        <v>351</v>
      </c>
      <c r="E569" s="15">
        <v>852</v>
      </c>
      <c r="F569" s="72">
        <f>'Пр 11 ведом'!G156</f>
        <v>5</v>
      </c>
      <c r="G569" s="112"/>
    </row>
    <row r="570" spans="1:7" s="63" customFormat="1" ht="24.75" customHeight="1">
      <c r="A570" s="46" t="s">
        <v>412</v>
      </c>
      <c r="B570" s="15">
        <v>10</v>
      </c>
      <c r="C570" s="14" t="s">
        <v>74</v>
      </c>
      <c r="D570" s="15" t="s">
        <v>413</v>
      </c>
      <c r="E570" s="15"/>
      <c r="F570" s="72">
        <f>F571</f>
        <v>100</v>
      </c>
      <c r="G570" s="112"/>
    </row>
    <row r="571" spans="1:7" s="63" customFormat="1" ht="24.75" customHeight="1">
      <c r="A571" s="65" t="s">
        <v>386</v>
      </c>
      <c r="B571" s="15">
        <v>10</v>
      </c>
      <c r="C571" s="14" t="s">
        <v>74</v>
      </c>
      <c r="D571" s="15" t="s">
        <v>413</v>
      </c>
      <c r="E571" s="15" t="s">
        <v>113</v>
      </c>
      <c r="F571" s="72">
        <f>F572</f>
        <v>100</v>
      </c>
      <c r="G571" s="112"/>
    </row>
    <row r="572" spans="1:7" s="63" customFormat="1" ht="24.75" customHeight="1">
      <c r="A572" s="141" t="s">
        <v>525</v>
      </c>
      <c r="B572" s="15">
        <v>10</v>
      </c>
      <c r="C572" s="14" t="s">
        <v>74</v>
      </c>
      <c r="D572" s="15" t="s">
        <v>413</v>
      </c>
      <c r="E572" s="15" t="s">
        <v>115</v>
      </c>
      <c r="F572" s="72">
        <f>F573</f>
        <v>100</v>
      </c>
      <c r="G572" s="112"/>
    </row>
    <row r="573" spans="1:7" s="63" customFormat="1" ht="24.75" customHeight="1">
      <c r="A573" s="141" t="s">
        <v>526</v>
      </c>
      <c r="B573" s="15">
        <v>10</v>
      </c>
      <c r="C573" s="14" t="s">
        <v>74</v>
      </c>
      <c r="D573" s="15" t="s">
        <v>413</v>
      </c>
      <c r="E573" s="15" t="s">
        <v>117</v>
      </c>
      <c r="F573" s="72">
        <f>'Пр 11 ведом'!G160</f>
        <v>100</v>
      </c>
      <c r="G573" s="112"/>
    </row>
    <row r="574" spans="1:8" s="63" customFormat="1" ht="12" customHeight="1">
      <c r="A574" s="278" t="s">
        <v>146</v>
      </c>
      <c r="B574" s="280">
        <v>11</v>
      </c>
      <c r="C574" s="282"/>
      <c r="D574" s="283"/>
      <c r="E574" s="283"/>
      <c r="F574" s="281">
        <f>F575</f>
        <v>300</v>
      </c>
      <c r="G574" s="112">
        <v>300</v>
      </c>
      <c r="H574" s="69">
        <f>G574-F574</f>
        <v>0</v>
      </c>
    </row>
    <row r="575" spans="1:8" s="63" customFormat="1" ht="12.75">
      <c r="A575" s="199" t="s">
        <v>153</v>
      </c>
      <c r="B575" s="92" t="s">
        <v>86</v>
      </c>
      <c r="C575" s="93" t="s">
        <v>79</v>
      </c>
      <c r="D575" s="92" t="s">
        <v>9</v>
      </c>
      <c r="E575" s="92" t="s">
        <v>10</v>
      </c>
      <c r="F575" s="224">
        <f>F576</f>
        <v>300</v>
      </c>
      <c r="G575" s="116"/>
      <c r="H575" s="134"/>
    </row>
    <row r="576" spans="1:7" s="63" customFormat="1" ht="24.75" customHeight="1">
      <c r="A576" s="65" t="s">
        <v>222</v>
      </c>
      <c r="B576" s="15" t="s">
        <v>86</v>
      </c>
      <c r="C576" s="14" t="s">
        <v>79</v>
      </c>
      <c r="D576" s="70" t="s">
        <v>446</v>
      </c>
      <c r="E576" s="15"/>
      <c r="F576" s="221">
        <f>F577</f>
        <v>300</v>
      </c>
      <c r="G576" s="117"/>
    </row>
    <row r="577" spans="1:7" s="63" customFormat="1" ht="34.5" customHeight="1">
      <c r="A577" s="65" t="s">
        <v>447</v>
      </c>
      <c r="B577" s="15" t="s">
        <v>86</v>
      </c>
      <c r="C577" s="14" t="s">
        <v>79</v>
      </c>
      <c r="D577" s="70" t="s">
        <v>448</v>
      </c>
      <c r="E577" s="15"/>
      <c r="F577" s="221">
        <f>F578+F580</f>
        <v>300</v>
      </c>
      <c r="G577" s="117"/>
    </row>
    <row r="578" spans="1:7" s="63" customFormat="1" ht="16.5" customHeight="1" hidden="1">
      <c r="A578" s="65" t="s">
        <v>142</v>
      </c>
      <c r="B578" s="15" t="s">
        <v>86</v>
      </c>
      <c r="C578" s="14" t="s">
        <v>79</v>
      </c>
      <c r="D578" s="70" t="s">
        <v>448</v>
      </c>
      <c r="E578" s="15">
        <v>110</v>
      </c>
      <c r="F578" s="72">
        <f>F579</f>
        <v>0</v>
      </c>
      <c r="G578" s="112"/>
    </row>
    <row r="579" spans="1:7" s="63" customFormat="1" ht="22.5" customHeight="1" hidden="1">
      <c r="A579" s="141" t="s">
        <v>578</v>
      </c>
      <c r="B579" s="15" t="s">
        <v>86</v>
      </c>
      <c r="C579" s="14" t="s">
        <v>79</v>
      </c>
      <c r="D579" s="70" t="s">
        <v>448</v>
      </c>
      <c r="E579" s="15">
        <v>112</v>
      </c>
      <c r="F579" s="72">
        <f>'Пр 11 ведом'!G612</f>
        <v>0</v>
      </c>
      <c r="G579" s="112"/>
    </row>
    <row r="580" spans="1:7" s="63" customFormat="1" ht="39" customHeight="1">
      <c r="A580" s="65" t="s">
        <v>172</v>
      </c>
      <c r="B580" s="15" t="s">
        <v>86</v>
      </c>
      <c r="C580" s="14" t="s">
        <v>79</v>
      </c>
      <c r="D580" s="70" t="s">
        <v>448</v>
      </c>
      <c r="E580" s="15"/>
      <c r="F580" s="221">
        <f>F581</f>
        <v>300</v>
      </c>
      <c r="G580" s="117"/>
    </row>
    <row r="581" spans="1:7" s="63" customFormat="1" ht="28.5" customHeight="1">
      <c r="A581" s="65" t="s">
        <v>386</v>
      </c>
      <c r="B581" s="15" t="s">
        <v>86</v>
      </c>
      <c r="C581" s="14" t="s">
        <v>79</v>
      </c>
      <c r="D581" s="70" t="s">
        <v>448</v>
      </c>
      <c r="E581" s="15">
        <v>200</v>
      </c>
      <c r="F581" s="221">
        <f>F582</f>
        <v>300</v>
      </c>
      <c r="G581" s="117"/>
    </row>
    <row r="582" spans="1:7" s="63" customFormat="1" ht="24.75" customHeight="1">
      <c r="A582" s="141" t="s">
        <v>525</v>
      </c>
      <c r="B582" s="15" t="s">
        <v>86</v>
      </c>
      <c r="C582" s="14" t="s">
        <v>79</v>
      </c>
      <c r="D582" s="70" t="s">
        <v>448</v>
      </c>
      <c r="E582" s="15">
        <v>240</v>
      </c>
      <c r="F582" s="221">
        <f>F583</f>
        <v>300</v>
      </c>
      <c r="G582" s="117"/>
    </row>
    <row r="583" spans="1:7" s="63" customFormat="1" ht="24.75" customHeight="1">
      <c r="A583" s="141" t="s">
        <v>526</v>
      </c>
      <c r="B583" s="15" t="s">
        <v>86</v>
      </c>
      <c r="C583" s="14" t="s">
        <v>79</v>
      </c>
      <c r="D583" s="70" t="s">
        <v>448</v>
      </c>
      <c r="E583" s="15">
        <v>244</v>
      </c>
      <c r="F583" s="221">
        <f>'Пр 11 ведом'!G616</f>
        <v>300</v>
      </c>
      <c r="G583" s="117"/>
    </row>
    <row r="584" spans="1:8" s="68" customFormat="1" ht="12.75">
      <c r="A584" s="278" t="s">
        <v>476</v>
      </c>
      <c r="B584" s="280">
        <v>12</v>
      </c>
      <c r="C584" s="279"/>
      <c r="D584" s="280"/>
      <c r="E584" s="280"/>
      <c r="F584" s="284">
        <f aca="true" t="shared" si="2" ref="F584:F589">F585</f>
        <v>152.4</v>
      </c>
      <c r="G584" s="116">
        <v>152.4</v>
      </c>
      <c r="H584" s="79">
        <f>G584-F584</f>
        <v>0</v>
      </c>
    </row>
    <row r="585" spans="1:7" s="68" customFormat="1" ht="14.25" customHeight="1">
      <c r="A585" s="194" t="s">
        <v>477</v>
      </c>
      <c r="B585" s="92">
        <v>12</v>
      </c>
      <c r="C585" s="93" t="s">
        <v>76</v>
      </c>
      <c r="D585" s="92"/>
      <c r="E585" s="92"/>
      <c r="F585" s="224">
        <f>F586</f>
        <v>152.4</v>
      </c>
      <c r="G585" s="116"/>
    </row>
    <row r="586" spans="1:7" s="63" customFormat="1" ht="33" customHeight="1">
      <c r="A586" s="65" t="s">
        <v>478</v>
      </c>
      <c r="B586" s="15">
        <v>12</v>
      </c>
      <c r="C586" s="14" t="s">
        <v>76</v>
      </c>
      <c r="D586" s="70" t="s">
        <v>480</v>
      </c>
      <c r="E586" s="15"/>
      <c r="F586" s="221">
        <f t="shared" si="2"/>
        <v>152.4</v>
      </c>
      <c r="G586" s="117"/>
    </row>
    <row r="587" spans="1:7" s="63" customFormat="1" ht="19.5" customHeight="1">
      <c r="A587" s="65" t="s">
        <v>479</v>
      </c>
      <c r="B587" s="15">
        <v>12</v>
      </c>
      <c r="C587" s="14" t="s">
        <v>76</v>
      </c>
      <c r="D587" s="70" t="s">
        <v>481</v>
      </c>
      <c r="E587" s="15"/>
      <c r="F587" s="221">
        <f t="shared" si="2"/>
        <v>152.4</v>
      </c>
      <c r="G587" s="117"/>
    </row>
    <row r="588" spans="1:7" s="63" customFormat="1" ht="23.25" customHeight="1">
      <c r="A588" s="65" t="s">
        <v>386</v>
      </c>
      <c r="B588" s="15">
        <v>12</v>
      </c>
      <c r="C588" s="14" t="s">
        <v>76</v>
      </c>
      <c r="D588" s="70" t="s">
        <v>481</v>
      </c>
      <c r="E588" s="15">
        <v>200</v>
      </c>
      <c r="F588" s="221">
        <f t="shared" si="2"/>
        <v>152.4</v>
      </c>
      <c r="G588" s="117"/>
    </row>
    <row r="589" spans="1:7" s="63" customFormat="1" ht="23.25" customHeight="1">
      <c r="A589" s="141" t="s">
        <v>525</v>
      </c>
      <c r="B589" s="15">
        <v>12</v>
      </c>
      <c r="C589" s="14" t="s">
        <v>76</v>
      </c>
      <c r="D589" s="70" t="s">
        <v>481</v>
      </c>
      <c r="E589" s="15">
        <v>240</v>
      </c>
      <c r="F589" s="221">
        <f t="shared" si="2"/>
        <v>152.4</v>
      </c>
      <c r="G589" s="117"/>
    </row>
    <row r="590" spans="1:7" s="63" customFormat="1" ht="23.25" customHeight="1">
      <c r="A590" s="141" t="s">
        <v>526</v>
      </c>
      <c r="B590" s="15">
        <v>12</v>
      </c>
      <c r="C590" s="14" t="s">
        <v>76</v>
      </c>
      <c r="D590" s="70" t="s">
        <v>481</v>
      </c>
      <c r="E590" s="15">
        <v>244</v>
      </c>
      <c r="F590" s="221">
        <f>'Пр 11 ведом'!G623</f>
        <v>152.4</v>
      </c>
      <c r="G590" s="117"/>
    </row>
    <row r="591" spans="1:8" s="76" customFormat="1" ht="11.25">
      <c r="A591" s="285" t="s">
        <v>489</v>
      </c>
      <c r="B591" s="280">
        <v>13</v>
      </c>
      <c r="C591" s="279"/>
      <c r="D591" s="280"/>
      <c r="E591" s="280"/>
      <c r="F591" s="284">
        <f>F592</f>
        <v>20</v>
      </c>
      <c r="G591" s="76">
        <v>20</v>
      </c>
      <c r="H591" s="134">
        <f>G591-F591</f>
        <v>0</v>
      </c>
    </row>
    <row r="592" spans="1:6" s="76" customFormat="1" ht="33.75">
      <c r="A592" s="64" t="s">
        <v>277</v>
      </c>
      <c r="B592" s="15">
        <v>13</v>
      </c>
      <c r="C592" s="14" t="s">
        <v>12</v>
      </c>
      <c r="D592" s="15" t="s">
        <v>273</v>
      </c>
      <c r="E592" s="12"/>
      <c r="F592" s="221">
        <f>F593</f>
        <v>20</v>
      </c>
    </row>
    <row r="593" spans="1:6" s="76" customFormat="1" ht="11.25">
      <c r="A593" s="64" t="s">
        <v>605</v>
      </c>
      <c r="B593" s="15">
        <v>13</v>
      </c>
      <c r="C593" s="14" t="s">
        <v>12</v>
      </c>
      <c r="D593" s="15" t="s">
        <v>512</v>
      </c>
      <c r="E593" s="12"/>
      <c r="F593" s="221">
        <f>F594</f>
        <v>20</v>
      </c>
    </row>
    <row r="594" spans="1:6" s="76" customFormat="1" ht="47.25" customHeight="1">
      <c r="A594" s="60" t="s">
        <v>511</v>
      </c>
      <c r="B594" s="15">
        <v>13</v>
      </c>
      <c r="C594" s="14" t="s">
        <v>12</v>
      </c>
      <c r="D594" s="70" t="s">
        <v>510</v>
      </c>
      <c r="E594" s="15"/>
      <c r="F594" s="221">
        <f>F595</f>
        <v>20</v>
      </c>
    </row>
    <row r="595" spans="1:6" s="76" customFormat="1" ht="11.25">
      <c r="A595" s="60" t="s">
        <v>490</v>
      </c>
      <c r="B595" s="15">
        <v>13</v>
      </c>
      <c r="C595" s="14" t="s">
        <v>12</v>
      </c>
      <c r="D595" s="70" t="s">
        <v>510</v>
      </c>
      <c r="E595" s="15">
        <v>700</v>
      </c>
      <c r="F595" s="221">
        <f>F596</f>
        <v>20</v>
      </c>
    </row>
    <row r="596" spans="1:6" s="76" customFormat="1" ht="11.25">
      <c r="A596" s="60" t="s">
        <v>491</v>
      </c>
      <c r="B596" s="15">
        <v>13</v>
      </c>
      <c r="C596" s="14" t="s">
        <v>12</v>
      </c>
      <c r="D596" s="70" t="s">
        <v>510</v>
      </c>
      <c r="E596" s="15">
        <v>730</v>
      </c>
      <c r="F596" s="221">
        <f>'Пр 11 ведом'!G333</f>
        <v>20</v>
      </c>
    </row>
    <row r="597" spans="1:8" s="63" customFormat="1" ht="21.75">
      <c r="A597" s="286" t="s">
        <v>535</v>
      </c>
      <c r="B597" s="280" t="s">
        <v>95</v>
      </c>
      <c r="C597" s="279" t="s">
        <v>8</v>
      </c>
      <c r="D597" s="280" t="s">
        <v>9</v>
      </c>
      <c r="E597" s="280" t="s">
        <v>10</v>
      </c>
      <c r="F597" s="281">
        <f>F598+F608+F604</f>
        <v>14946.1</v>
      </c>
      <c r="G597" s="111">
        <v>14946.1</v>
      </c>
      <c r="H597" s="69">
        <f>G597-F597</f>
        <v>0</v>
      </c>
    </row>
    <row r="598" spans="1:7" s="68" customFormat="1" ht="31.5">
      <c r="A598" s="194" t="s">
        <v>61</v>
      </c>
      <c r="B598" s="92" t="s">
        <v>95</v>
      </c>
      <c r="C598" s="93" t="s">
        <v>12</v>
      </c>
      <c r="D598" s="92" t="s">
        <v>9</v>
      </c>
      <c r="E598" s="92" t="s">
        <v>10</v>
      </c>
      <c r="F598" s="195">
        <f>F599</f>
        <v>14188.5</v>
      </c>
      <c r="G598" s="111"/>
    </row>
    <row r="599" spans="1:7" s="63" customFormat="1" ht="15.75" customHeight="1">
      <c r="A599" s="65" t="s">
        <v>62</v>
      </c>
      <c r="B599" s="15" t="s">
        <v>95</v>
      </c>
      <c r="C599" s="14" t="s">
        <v>12</v>
      </c>
      <c r="D599" s="15" t="s">
        <v>283</v>
      </c>
      <c r="E599" s="15" t="s">
        <v>10</v>
      </c>
      <c r="F599" s="72">
        <f>F600</f>
        <v>14188.5</v>
      </c>
      <c r="G599" s="112"/>
    </row>
    <row r="600" spans="1:7" s="63" customFormat="1" ht="20.25" customHeight="1">
      <c r="A600" s="46" t="s">
        <v>176</v>
      </c>
      <c r="B600" s="15" t="s">
        <v>95</v>
      </c>
      <c r="C600" s="14" t="s">
        <v>12</v>
      </c>
      <c r="D600" s="15" t="s">
        <v>284</v>
      </c>
      <c r="E600" s="15" t="s">
        <v>10</v>
      </c>
      <c r="F600" s="72">
        <f>F601</f>
        <v>14188.5</v>
      </c>
      <c r="G600" s="112"/>
    </row>
    <row r="601" spans="1:7" s="63" customFormat="1" ht="14.25" customHeight="1">
      <c r="A601" s="65" t="s">
        <v>96</v>
      </c>
      <c r="B601" s="15" t="s">
        <v>95</v>
      </c>
      <c r="C601" s="14" t="s">
        <v>12</v>
      </c>
      <c r="D601" s="15" t="s">
        <v>284</v>
      </c>
      <c r="E601" s="15" t="s">
        <v>43</v>
      </c>
      <c r="F601" s="72">
        <f>F602</f>
        <v>14188.5</v>
      </c>
      <c r="G601" s="112"/>
    </row>
    <row r="602" spans="1:7" s="63" customFormat="1" ht="12" customHeight="1">
      <c r="A602" s="65" t="s">
        <v>158</v>
      </c>
      <c r="B602" s="15" t="s">
        <v>95</v>
      </c>
      <c r="C602" s="14" t="s">
        <v>12</v>
      </c>
      <c r="D602" s="15" t="s">
        <v>284</v>
      </c>
      <c r="E602" s="15" t="s">
        <v>31</v>
      </c>
      <c r="F602" s="72">
        <f>F603</f>
        <v>14188.5</v>
      </c>
      <c r="G602" s="112"/>
    </row>
    <row r="603" spans="1:7" s="63" customFormat="1" ht="12" customHeight="1">
      <c r="A603" s="141" t="s">
        <v>528</v>
      </c>
      <c r="B603" s="15" t="s">
        <v>95</v>
      </c>
      <c r="C603" s="14" t="s">
        <v>12</v>
      </c>
      <c r="D603" s="15" t="s">
        <v>284</v>
      </c>
      <c r="E603" s="15" t="s">
        <v>32</v>
      </c>
      <c r="F603" s="72">
        <f>'Пр 11 ведом'!G340</f>
        <v>14188.5</v>
      </c>
      <c r="G603" s="112"/>
    </row>
    <row r="604" spans="1:7" s="63" customFormat="1" ht="12.75">
      <c r="A604" s="194" t="s">
        <v>162</v>
      </c>
      <c r="B604" s="92" t="s">
        <v>95</v>
      </c>
      <c r="C604" s="93" t="s">
        <v>76</v>
      </c>
      <c r="D604" s="92"/>
      <c r="E604" s="92"/>
      <c r="F604" s="195">
        <f>F605</f>
        <v>615</v>
      </c>
      <c r="G604" s="111"/>
    </row>
    <row r="605" spans="1:7" s="63" customFormat="1" ht="13.5" customHeight="1">
      <c r="A605" s="65" t="s">
        <v>84</v>
      </c>
      <c r="B605" s="15" t="s">
        <v>95</v>
      </c>
      <c r="C605" s="14" t="s">
        <v>76</v>
      </c>
      <c r="D605" s="15" t="s">
        <v>283</v>
      </c>
      <c r="E605" s="15" t="s">
        <v>43</v>
      </c>
      <c r="F605" s="72">
        <f>F606</f>
        <v>615</v>
      </c>
      <c r="G605" s="112"/>
    </row>
    <row r="606" spans="1:7" s="63" customFormat="1" ht="13.5" customHeight="1">
      <c r="A606" s="65" t="s">
        <v>158</v>
      </c>
      <c r="B606" s="15" t="s">
        <v>95</v>
      </c>
      <c r="C606" s="14" t="s">
        <v>76</v>
      </c>
      <c r="D606" s="15" t="s">
        <v>285</v>
      </c>
      <c r="E606" s="15" t="s">
        <v>31</v>
      </c>
      <c r="F606" s="72">
        <f>F607</f>
        <v>615</v>
      </c>
      <c r="G606" s="112"/>
    </row>
    <row r="607" spans="1:7" s="63" customFormat="1" ht="12.75" customHeight="1">
      <c r="A607" s="141" t="s">
        <v>528</v>
      </c>
      <c r="B607" s="15" t="s">
        <v>95</v>
      </c>
      <c r="C607" s="14" t="s">
        <v>76</v>
      </c>
      <c r="D607" s="15" t="s">
        <v>285</v>
      </c>
      <c r="E607" s="15" t="s">
        <v>32</v>
      </c>
      <c r="F607" s="72">
        <f>'Пр 11 ведом'!G344</f>
        <v>615</v>
      </c>
      <c r="G607" s="112"/>
    </row>
    <row r="608" spans="1:7" s="63" customFormat="1" ht="13.5" customHeight="1">
      <c r="A608" s="194" t="s">
        <v>63</v>
      </c>
      <c r="B608" s="92">
        <v>14</v>
      </c>
      <c r="C608" s="93" t="s">
        <v>14</v>
      </c>
      <c r="D608" s="92"/>
      <c r="E608" s="92"/>
      <c r="F608" s="195">
        <f aca="true" t="shared" si="3" ref="F608:F613">+F609</f>
        <v>142.6</v>
      </c>
      <c r="G608" s="111"/>
    </row>
    <row r="609" spans="1:7" s="63" customFormat="1" ht="15" customHeight="1">
      <c r="A609" s="46" t="s">
        <v>96</v>
      </c>
      <c r="B609" s="17" t="s">
        <v>95</v>
      </c>
      <c r="C609" s="17" t="s">
        <v>14</v>
      </c>
      <c r="D609" s="17" t="s">
        <v>283</v>
      </c>
      <c r="E609" s="130" t="s">
        <v>10</v>
      </c>
      <c r="F609" s="231">
        <f t="shared" si="3"/>
        <v>142.6</v>
      </c>
      <c r="G609" s="112"/>
    </row>
    <row r="610" spans="1:7" s="63" customFormat="1" ht="45">
      <c r="A610" s="46" t="s">
        <v>97</v>
      </c>
      <c r="B610" s="17" t="s">
        <v>95</v>
      </c>
      <c r="C610" s="17" t="s">
        <v>14</v>
      </c>
      <c r="D610" s="17" t="s">
        <v>286</v>
      </c>
      <c r="E610" s="130" t="s">
        <v>10</v>
      </c>
      <c r="F610" s="231">
        <f t="shared" si="3"/>
        <v>142.6</v>
      </c>
      <c r="G610" s="112"/>
    </row>
    <row r="611" spans="1:7" s="63" customFormat="1" ht="62.25" customHeight="1">
      <c r="A611" s="46" t="s">
        <v>164</v>
      </c>
      <c r="B611" s="17" t="s">
        <v>95</v>
      </c>
      <c r="C611" s="17" t="s">
        <v>14</v>
      </c>
      <c r="D611" s="17" t="s">
        <v>286</v>
      </c>
      <c r="E611" s="130" t="s">
        <v>10</v>
      </c>
      <c r="F611" s="231">
        <f t="shared" si="3"/>
        <v>142.6</v>
      </c>
      <c r="G611" s="112"/>
    </row>
    <row r="612" spans="1:7" s="63" customFormat="1" ht="16.5" customHeight="1">
      <c r="A612" s="46" t="s">
        <v>96</v>
      </c>
      <c r="B612" s="17" t="s">
        <v>95</v>
      </c>
      <c r="C612" s="17" t="s">
        <v>14</v>
      </c>
      <c r="D612" s="17" t="s">
        <v>286</v>
      </c>
      <c r="E612" s="130" t="s">
        <v>43</v>
      </c>
      <c r="F612" s="231">
        <f t="shared" si="3"/>
        <v>142.6</v>
      </c>
      <c r="G612" s="112"/>
    </row>
    <row r="613" spans="1:7" s="63" customFormat="1" ht="16.5" customHeight="1">
      <c r="A613" s="46" t="s">
        <v>87</v>
      </c>
      <c r="B613" s="17" t="s">
        <v>95</v>
      </c>
      <c r="C613" s="17" t="s">
        <v>14</v>
      </c>
      <c r="D613" s="17" t="s">
        <v>286</v>
      </c>
      <c r="E613" s="130" t="s">
        <v>44</v>
      </c>
      <c r="F613" s="231">
        <f t="shared" si="3"/>
        <v>142.6</v>
      </c>
      <c r="G613" s="112"/>
    </row>
    <row r="614" spans="1:7" s="63" customFormat="1" ht="38.25" customHeight="1">
      <c r="A614" s="141" t="s">
        <v>529</v>
      </c>
      <c r="B614" s="17" t="s">
        <v>95</v>
      </c>
      <c r="C614" s="17" t="s">
        <v>14</v>
      </c>
      <c r="D614" s="17" t="s">
        <v>286</v>
      </c>
      <c r="E614" s="130" t="s">
        <v>52</v>
      </c>
      <c r="F614" s="231">
        <f>'Пр 11 ведом'!G351</f>
        <v>142.6</v>
      </c>
      <c r="G614" s="112"/>
    </row>
  </sheetData>
  <sheetProtection/>
  <mergeCells count="10">
    <mergeCell ref="A10:F10"/>
    <mergeCell ref="A11:E11"/>
    <mergeCell ref="A7:F7"/>
    <mergeCell ref="A8:F8"/>
    <mergeCell ref="A1:F1"/>
    <mergeCell ref="A2:F2"/>
    <mergeCell ref="A3:F3"/>
    <mergeCell ref="A4:F4"/>
    <mergeCell ref="A5:F5"/>
    <mergeCell ref="A6:F6"/>
  </mergeCells>
  <printOptions/>
  <pageMargins left="0.984251968503937" right="0.15748031496062992" top="0.4724409448818898" bottom="0.6692913385826772" header="0" footer="0"/>
  <pageSetup horizontalDpi="600" verticalDpi="600" orientation="portrait" paperSize="9" r:id="rId1"/>
  <headerFooter differentOddEven="1">
    <oddHeader>&amp;R11
</oddHeader>
  </headerFooter>
  <rowBreaks count="2" manualBreakCount="2">
    <brk id="291" max="5" man="1"/>
    <brk id="337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772"/>
  <sheetViews>
    <sheetView view="pageBreakPreview" zoomScale="73" zoomScaleSheetLayoutView="73" workbookViewId="0" topLeftCell="A1">
      <selection activeCell="M24" sqref="M24"/>
    </sheetView>
  </sheetViews>
  <sheetFormatPr defaultColWidth="9.140625" defaultRowHeight="12.75"/>
  <cols>
    <col min="1" max="1" width="57.140625" style="324" customWidth="1"/>
    <col min="2" max="2" width="4.7109375" style="343" customWidth="1"/>
    <col min="3" max="3" width="5.28125" style="325" customWidth="1"/>
    <col min="4" max="4" width="3.7109375" style="343" customWidth="1"/>
    <col min="5" max="5" width="13.57421875" style="325" customWidth="1"/>
    <col min="6" max="6" width="7.421875" style="325" bestFit="1" customWidth="1"/>
    <col min="7" max="7" width="13.421875" style="342" hidden="1" customWidth="1"/>
    <col min="8" max="8" width="10.28125" style="342" hidden="1" customWidth="1"/>
    <col min="9" max="9" width="11.7109375" style="342" customWidth="1"/>
    <col min="10" max="10" width="11.421875" style="322" customWidth="1"/>
    <col min="11" max="11" width="10.7109375" style="387" customWidth="1"/>
    <col min="12" max="12" width="12.28125" style="389" customWidth="1"/>
    <col min="13" max="13" width="13.00390625" style="389" bestFit="1" customWidth="1"/>
    <col min="14" max="14" width="12.421875" style="389" bestFit="1" customWidth="1"/>
    <col min="15" max="15" width="14.8515625" style="389" customWidth="1"/>
    <col min="16" max="16" width="11.7109375" style="322" customWidth="1"/>
    <col min="17" max="17" width="11.28125" style="322" customWidth="1"/>
    <col min="18" max="18" width="10.57421875" style="322" customWidth="1"/>
    <col min="19" max="16384" width="9.140625" style="322" customWidth="1"/>
  </cols>
  <sheetData>
    <row r="1" spans="1:11" ht="12.75" customHeight="1">
      <c r="A1" s="341"/>
      <c r="B1" s="378"/>
      <c r="C1" s="378"/>
      <c r="D1" s="378"/>
      <c r="E1" s="599" t="s">
        <v>737</v>
      </c>
      <c r="F1" s="599"/>
      <c r="G1" s="599"/>
      <c r="H1" s="599"/>
      <c r="I1" s="599"/>
      <c r="J1" s="599"/>
      <c r="K1" s="599"/>
    </row>
    <row r="2" spans="1:11" ht="12.75" customHeight="1">
      <c r="A2" s="341"/>
      <c r="B2" s="378"/>
      <c r="C2" s="378"/>
      <c r="D2" s="378"/>
      <c r="E2" s="599" t="s">
        <v>707</v>
      </c>
      <c r="F2" s="599"/>
      <c r="G2" s="599"/>
      <c r="H2" s="599"/>
      <c r="I2" s="599"/>
      <c r="J2" s="599"/>
      <c r="K2" s="599"/>
    </row>
    <row r="3" spans="1:11" ht="12.75" customHeight="1">
      <c r="A3" s="341"/>
      <c r="B3" s="378"/>
      <c r="C3" s="378"/>
      <c r="D3" s="378"/>
      <c r="E3" s="599" t="s">
        <v>684</v>
      </c>
      <c r="F3" s="599"/>
      <c r="G3" s="599"/>
      <c r="H3" s="599"/>
      <c r="I3" s="599"/>
      <c r="J3" s="599"/>
      <c r="K3" s="599"/>
    </row>
    <row r="4" spans="1:11" ht="12.75" customHeight="1">
      <c r="A4" s="341"/>
      <c r="B4" s="378"/>
      <c r="C4" s="378"/>
      <c r="D4" s="378"/>
      <c r="E4" s="599" t="s">
        <v>685</v>
      </c>
      <c r="F4" s="599"/>
      <c r="G4" s="599"/>
      <c r="H4" s="599"/>
      <c r="I4" s="599"/>
      <c r="J4" s="599"/>
      <c r="K4" s="599"/>
    </row>
    <row r="5" spans="1:11" ht="12.75" customHeight="1">
      <c r="A5" s="341"/>
      <c r="B5" s="378"/>
      <c r="C5" s="378"/>
      <c r="D5" s="378"/>
      <c r="E5" s="599" t="s">
        <v>709</v>
      </c>
      <c r="F5" s="599"/>
      <c r="G5" s="599"/>
      <c r="H5" s="599"/>
      <c r="I5" s="599"/>
      <c r="J5" s="599"/>
      <c r="K5" s="599"/>
    </row>
    <row r="6" spans="1:11" ht="12.75" customHeight="1">
      <c r="A6" s="341"/>
      <c r="B6" s="378"/>
      <c r="C6" s="378"/>
      <c r="D6" s="378"/>
      <c r="E6" s="599" t="s">
        <v>708</v>
      </c>
      <c r="F6" s="599"/>
      <c r="G6" s="599"/>
      <c r="H6" s="599"/>
      <c r="I6" s="599"/>
      <c r="J6" s="599"/>
      <c r="K6" s="599"/>
    </row>
    <row r="7" spans="1:11" ht="12.75" customHeight="1">
      <c r="A7" s="341"/>
      <c r="B7" s="378"/>
      <c r="C7" s="378"/>
      <c r="D7" s="378"/>
      <c r="E7" s="599" t="s">
        <v>685</v>
      </c>
      <c r="F7" s="599"/>
      <c r="G7" s="599"/>
      <c r="H7" s="599"/>
      <c r="I7" s="599"/>
      <c r="J7" s="599"/>
      <c r="K7" s="599"/>
    </row>
    <row r="8" spans="1:11" ht="12.75" customHeight="1">
      <c r="A8" s="341"/>
      <c r="B8" s="378"/>
      <c r="C8" s="378"/>
      <c r="D8" s="378"/>
      <c r="E8" s="599" t="s">
        <v>763</v>
      </c>
      <c r="F8" s="599"/>
      <c r="G8" s="599"/>
      <c r="H8" s="599"/>
      <c r="I8" s="599"/>
      <c r="J8" s="599"/>
      <c r="K8" s="599"/>
    </row>
    <row r="9" spans="1:9" ht="12.75">
      <c r="A9" s="341"/>
      <c r="B9" s="341"/>
      <c r="C9" s="341"/>
      <c r="D9" s="341"/>
      <c r="E9" s="599"/>
      <c r="F9" s="599"/>
      <c r="G9" s="599"/>
      <c r="H9" s="599"/>
      <c r="I9" s="599"/>
    </row>
    <row r="10" spans="3:9" ht="12.75">
      <c r="C10" s="316"/>
      <c r="D10" s="351"/>
      <c r="E10" s="599"/>
      <c r="F10" s="599"/>
      <c r="G10" s="599"/>
      <c r="H10" s="599"/>
      <c r="I10" s="599"/>
    </row>
    <row r="11" spans="1:10" ht="12.75" customHeight="1">
      <c r="A11" s="596" t="s">
        <v>766</v>
      </c>
      <c r="B11" s="596"/>
      <c r="C11" s="596"/>
      <c r="D11" s="596"/>
      <c r="E11" s="596"/>
      <c r="F11" s="596"/>
      <c r="G11" s="596"/>
      <c r="H11" s="596"/>
      <c r="I11" s="596"/>
      <c r="J11" s="596"/>
    </row>
    <row r="12" spans="1:11" ht="12.75">
      <c r="A12" s="75"/>
      <c r="G12" s="355"/>
      <c r="H12" s="355"/>
      <c r="K12" s="355" t="s">
        <v>1</v>
      </c>
    </row>
    <row r="13" spans="1:11" ht="36">
      <c r="A13" s="320" t="s">
        <v>150</v>
      </c>
      <c r="B13" s="93" t="s">
        <v>2</v>
      </c>
      <c r="C13" s="92" t="s">
        <v>3</v>
      </c>
      <c r="D13" s="93" t="s">
        <v>4</v>
      </c>
      <c r="E13" s="92" t="s">
        <v>5</v>
      </c>
      <c r="F13" s="92" t="s">
        <v>6</v>
      </c>
      <c r="G13" s="376" t="s">
        <v>672</v>
      </c>
      <c r="H13" s="399" t="s">
        <v>671</v>
      </c>
      <c r="I13" s="375" t="s">
        <v>757</v>
      </c>
      <c r="J13" s="377" t="s">
        <v>771</v>
      </c>
      <c r="K13" s="388" t="s">
        <v>681</v>
      </c>
    </row>
    <row r="14" spans="1:16" s="327" customFormat="1" ht="18.75" customHeight="1">
      <c r="A14" s="190" t="s">
        <v>7</v>
      </c>
      <c r="B14" s="192"/>
      <c r="C14" s="191"/>
      <c r="D14" s="192"/>
      <c r="E14" s="191"/>
      <c r="F14" s="191"/>
      <c r="G14" s="193" t="e">
        <f>G15+G118+G206+G344+G400+G458+G733+G757</f>
        <v>#REF!</v>
      </c>
      <c r="H14" s="193" t="e">
        <f>H15+H118+H206+H344+H400+H458+H733+H757</f>
        <v>#REF!</v>
      </c>
      <c r="I14" s="193">
        <f>I15+I118+I206+I344+I400+I458+I733+I757</f>
        <v>488833.935</v>
      </c>
      <c r="J14" s="193">
        <f>J15+J118+J206+J344+J400+J458+J733+J757</f>
        <v>368684.6429999999</v>
      </c>
      <c r="K14" s="488">
        <f>J14/I14*100%</f>
        <v>0.7542124566290593</v>
      </c>
      <c r="L14" s="390">
        <v>488833.9</v>
      </c>
      <c r="M14" s="390">
        <f>I14-L14</f>
        <v>0.03499999997438863</v>
      </c>
      <c r="N14" s="390">
        <v>368684.694</v>
      </c>
      <c r="O14" s="390">
        <f>J14-N14</f>
        <v>-0.05100000009406358</v>
      </c>
      <c r="P14" s="457"/>
    </row>
    <row r="15" spans="1:15" s="327" customFormat="1" ht="32.25" customHeight="1">
      <c r="A15" s="86" t="s">
        <v>575</v>
      </c>
      <c r="B15" s="152" t="s">
        <v>177</v>
      </c>
      <c r="C15" s="153"/>
      <c r="D15" s="154"/>
      <c r="E15" s="153"/>
      <c r="F15" s="153"/>
      <c r="G15" s="155">
        <f>G29+G76</f>
        <v>27851.7</v>
      </c>
      <c r="H15" s="155">
        <f>H29+H76</f>
        <v>34</v>
      </c>
      <c r="I15" s="155">
        <f>I29+I76+I16</f>
        <v>32485.205000000005</v>
      </c>
      <c r="J15" s="155">
        <f>J29+J76+J16</f>
        <v>26719.873999999996</v>
      </c>
      <c r="K15" s="489">
        <f aca="true" t="shared" si="0" ref="K15:K97">J15/I15*100%</f>
        <v>0.8225244076495744</v>
      </c>
      <c r="L15" s="390">
        <v>32485.205</v>
      </c>
      <c r="M15" s="390">
        <f>L15-I15</f>
        <v>0</v>
      </c>
      <c r="N15" s="390">
        <v>26719.866</v>
      </c>
      <c r="O15" s="390">
        <f>N15-J15</f>
        <v>-0.007999999994353857</v>
      </c>
    </row>
    <row r="16" spans="1:15" s="327" customFormat="1" ht="12.75">
      <c r="A16" s="194" t="s">
        <v>628</v>
      </c>
      <c r="B16" s="66" t="s">
        <v>177</v>
      </c>
      <c r="C16" s="66" t="s">
        <v>78</v>
      </c>
      <c r="D16" s="66"/>
      <c r="E16" s="591"/>
      <c r="F16" s="591"/>
      <c r="G16" s="592"/>
      <c r="H16" s="592"/>
      <c r="I16" s="592">
        <f>I17</f>
        <v>4499.505</v>
      </c>
      <c r="J16" s="592">
        <f>J17</f>
        <v>1633.572</v>
      </c>
      <c r="K16" s="490">
        <f aca="true" t="shared" si="1" ref="K16:K27">J16/I16*100%</f>
        <v>0.3630559361529768</v>
      </c>
      <c r="L16" s="390"/>
      <c r="M16" s="390"/>
      <c r="N16" s="390"/>
      <c r="O16" s="390"/>
    </row>
    <row r="17" spans="1:15" s="327" customFormat="1" ht="12.75">
      <c r="A17" s="207" t="s">
        <v>636</v>
      </c>
      <c r="B17" s="344" t="s">
        <v>25</v>
      </c>
      <c r="C17" s="92" t="s">
        <v>78</v>
      </c>
      <c r="D17" s="93" t="s">
        <v>14</v>
      </c>
      <c r="E17" s="70"/>
      <c r="F17" s="70"/>
      <c r="G17" s="195">
        <f aca="true" t="shared" si="2" ref="G17:J21">G18</f>
        <v>59760.3</v>
      </c>
      <c r="H17" s="195">
        <f>H18</f>
        <v>6010.1</v>
      </c>
      <c r="I17" s="195">
        <f>I18+I23</f>
        <v>4499.505</v>
      </c>
      <c r="J17" s="195">
        <f>J18+J23</f>
        <v>1633.572</v>
      </c>
      <c r="K17" s="490">
        <f t="shared" si="1"/>
        <v>0.3630559361529768</v>
      </c>
      <c r="L17" s="390"/>
      <c r="M17" s="390"/>
      <c r="N17" s="390"/>
      <c r="O17" s="390"/>
    </row>
    <row r="18" spans="1:15" s="327" customFormat="1" ht="12.75">
      <c r="A18" s="201" t="s">
        <v>301</v>
      </c>
      <c r="B18" s="192" t="s">
        <v>25</v>
      </c>
      <c r="C18" s="70" t="s">
        <v>78</v>
      </c>
      <c r="D18" s="74" t="s">
        <v>14</v>
      </c>
      <c r="E18" s="70" t="s">
        <v>237</v>
      </c>
      <c r="F18" s="319" t="s">
        <v>10</v>
      </c>
      <c r="G18" s="231">
        <f>G19+G28</f>
        <v>59760.3</v>
      </c>
      <c r="H18" s="231">
        <f>H19+H28</f>
        <v>6010.1</v>
      </c>
      <c r="I18" s="231">
        <f>I19</f>
        <v>4400.505</v>
      </c>
      <c r="J18" s="231">
        <f>J19</f>
        <v>1633.572</v>
      </c>
      <c r="K18" s="494">
        <f t="shared" si="1"/>
        <v>0.3712237572733129</v>
      </c>
      <c r="L18" s="390"/>
      <c r="M18" s="390"/>
      <c r="N18" s="390"/>
      <c r="O18" s="390"/>
    </row>
    <row r="19" spans="1:15" s="327" customFormat="1" ht="12.75">
      <c r="A19" s="201" t="s">
        <v>36</v>
      </c>
      <c r="B19" s="192" t="s">
        <v>25</v>
      </c>
      <c r="C19" s="70" t="s">
        <v>78</v>
      </c>
      <c r="D19" s="74" t="s">
        <v>14</v>
      </c>
      <c r="E19" s="70" t="s">
        <v>238</v>
      </c>
      <c r="F19" s="319" t="s">
        <v>10</v>
      </c>
      <c r="G19" s="231">
        <f>G20</f>
        <v>31908.6</v>
      </c>
      <c r="H19" s="231">
        <f t="shared" si="2"/>
        <v>5976.1</v>
      </c>
      <c r="I19" s="231">
        <f t="shared" si="2"/>
        <v>4400.505</v>
      </c>
      <c r="J19" s="231">
        <f t="shared" si="2"/>
        <v>1633.572</v>
      </c>
      <c r="K19" s="494">
        <f t="shared" si="1"/>
        <v>0.3712237572733129</v>
      </c>
      <c r="L19" s="390"/>
      <c r="M19" s="390"/>
      <c r="N19" s="390"/>
      <c r="O19" s="390"/>
    </row>
    <row r="20" spans="1:15" s="327" customFormat="1" ht="22.5">
      <c r="A20" s="73" t="s">
        <v>530</v>
      </c>
      <c r="B20" s="192" t="s">
        <v>25</v>
      </c>
      <c r="C20" s="70" t="s">
        <v>78</v>
      </c>
      <c r="D20" s="74" t="s">
        <v>14</v>
      </c>
      <c r="E20" s="70" t="s">
        <v>238</v>
      </c>
      <c r="F20" s="70">
        <v>600</v>
      </c>
      <c r="G20" s="72">
        <f t="shared" si="2"/>
        <v>31908.6</v>
      </c>
      <c r="H20" s="72">
        <f t="shared" si="2"/>
        <v>5976.1</v>
      </c>
      <c r="I20" s="72">
        <f t="shared" si="2"/>
        <v>4400.505</v>
      </c>
      <c r="J20" s="72">
        <f t="shared" si="2"/>
        <v>1633.572</v>
      </c>
      <c r="K20" s="401">
        <f t="shared" si="1"/>
        <v>0.3712237572733129</v>
      </c>
      <c r="L20" s="390"/>
      <c r="M20" s="390"/>
      <c r="N20" s="390"/>
      <c r="O20" s="390"/>
    </row>
    <row r="21" spans="1:15" s="327" customFormat="1" ht="12.75">
      <c r="A21" s="73" t="s">
        <v>101</v>
      </c>
      <c r="B21" s="192" t="s">
        <v>25</v>
      </c>
      <c r="C21" s="70" t="s">
        <v>78</v>
      </c>
      <c r="D21" s="74" t="s">
        <v>14</v>
      </c>
      <c r="E21" s="70" t="s">
        <v>238</v>
      </c>
      <c r="F21" s="70">
        <v>610</v>
      </c>
      <c r="G21" s="72">
        <f t="shared" si="2"/>
        <v>31908.6</v>
      </c>
      <c r="H21" s="72">
        <f t="shared" si="2"/>
        <v>5976.1</v>
      </c>
      <c r="I21" s="72">
        <f t="shared" si="2"/>
        <v>4400.505</v>
      </c>
      <c r="J21" s="72">
        <f t="shared" si="2"/>
        <v>1633.572</v>
      </c>
      <c r="K21" s="401">
        <f t="shared" si="1"/>
        <v>0.3712237572733129</v>
      </c>
      <c r="L21" s="390"/>
      <c r="M21" s="390"/>
      <c r="N21" s="390"/>
      <c r="O21" s="390"/>
    </row>
    <row r="22" spans="1:15" s="327" customFormat="1" ht="32.25" customHeight="1">
      <c r="A22" s="73" t="s">
        <v>103</v>
      </c>
      <c r="B22" s="192" t="s">
        <v>25</v>
      </c>
      <c r="C22" s="70" t="s">
        <v>78</v>
      </c>
      <c r="D22" s="74" t="s">
        <v>14</v>
      </c>
      <c r="E22" s="70" t="s">
        <v>238</v>
      </c>
      <c r="F22" s="70">
        <v>611</v>
      </c>
      <c r="G22" s="72">
        <v>31908.6</v>
      </c>
      <c r="H22" s="72">
        <v>5976.1</v>
      </c>
      <c r="I22" s="72">
        <v>4400.505</v>
      </c>
      <c r="J22" s="72">
        <v>1633.572</v>
      </c>
      <c r="K22" s="401">
        <f t="shared" si="1"/>
        <v>0.3712237572733129</v>
      </c>
      <c r="L22" s="390"/>
      <c r="M22" s="390"/>
      <c r="N22" s="390"/>
      <c r="O22" s="390"/>
    </row>
    <row r="23" spans="1:15" s="327" customFormat="1" ht="32.25" customHeight="1">
      <c r="A23" s="73" t="s">
        <v>609</v>
      </c>
      <c r="B23" s="74" t="s">
        <v>25</v>
      </c>
      <c r="C23" s="70" t="s">
        <v>78</v>
      </c>
      <c r="D23" s="74" t="s">
        <v>14</v>
      </c>
      <c r="E23" s="70" t="s">
        <v>388</v>
      </c>
      <c r="F23" s="70"/>
      <c r="G23" s="72">
        <f>G24</f>
        <v>0</v>
      </c>
      <c r="H23" s="72">
        <f aca="true" t="shared" si="3" ref="H23:J26">H24</f>
        <v>178</v>
      </c>
      <c r="I23" s="72">
        <f t="shared" si="3"/>
        <v>99</v>
      </c>
      <c r="J23" s="72">
        <f t="shared" si="3"/>
        <v>0</v>
      </c>
      <c r="K23" s="401">
        <f t="shared" si="1"/>
        <v>0</v>
      </c>
      <c r="L23" s="390"/>
      <c r="M23" s="390"/>
      <c r="N23" s="390"/>
      <c r="O23" s="390"/>
    </row>
    <row r="24" spans="1:15" s="327" customFormat="1" ht="39.75" customHeight="1">
      <c r="A24" s="202" t="s">
        <v>380</v>
      </c>
      <c r="B24" s="74" t="s">
        <v>25</v>
      </c>
      <c r="C24" s="70" t="s">
        <v>78</v>
      </c>
      <c r="D24" s="74" t="s">
        <v>14</v>
      </c>
      <c r="E24" s="70" t="s">
        <v>389</v>
      </c>
      <c r="F24" s="70"/>
      <c r="G24" s="72">
        <f>G25</f>
        <v>0</v>
      </c>
      <c r="H24" s="72">
        <f t="shared" si="3"/>
        <v>178</v>
      </c>
      <c r="I24" s="72">
        <f t="shared" si="3"/>
        <v>99</v>
      </c>
      <c r="J24" s="72">
        <f t="shared" si="3"/>
        <v>0</v>
      </c>
      <c r="K24" s="401">
        <f t="shared" si="1"/>
        <v>0</v>
      </c>
      <c r="L24" s="390"/>
      <c r="M24" s="390"/>
      <c r="N24" s="390"/>
      <c r="O24" s="390"/>
    </row>
    <row r="25" spans="1:15" s="327" customFormat="1" ht="32.25" customHeight="1">
      <c r="A25" s="73" t="s">
        <v>530</v>
      </c>
      <c r="B25" s="74" t="s">
        <v>25</v>
      </c>
      <c r="C25" s="70" t="s">
        <v>78</v>
      </c>
      <c r="D25" s="74" t="s">
        <v>14</v>
      </c>
      <c r="E25" s="70" t="s">
        <v>389</v>
      </c>
      <c r="F25" s="70">
        <v>600</v>
      </c>
      <c r="G25" s="72">
        <f>G26</f>
        <v>0</v>
      </c>
      <c r="H25" s="72">
        <f t="shared" si="3"/>
        <v>178</v>
      </c>
      <c r="I25" s="72">
        <f t="shared" si="3"/>
        <v>99</v>
      </c>
      <c r="J25" s="72">
        <f t="shared" si="3"/>
        <v>0</v>
      </c>
      <c r="K25" s="401">
        <f t="shared" si="1"/>
        <v>0</v>
      </c>
      <c r="L25" s="390"/>
      <c r="M25" s="390"/>
      <c r="N25" s="390"/>
      <c r="O25" s="390"/>
    </row>
    <row r="26" spans="1:15" s="327" customFormat="1" ht="12.75">
      <c r="A26" s="73" t="s">
        <v>101</v>
      </c>
      <c r="B26" s="74" t="s">
        <v>25</v>
      </c>
      <c r="C26" s="70" t="s">
        <v>78</v>
      </c>
      <c r="D26" s="74" t="s">
        <v>14</v>
      </c>
      <c r="E26" s="70" t="s">
        <v>389</v>
      </c>
      <c r="F26" s="70">
        <v>610</v>
      </c>
      <c r="G26" s="72">
        <f>G27</f>
        <v>0</v>
      </c>
      <c r="H26" s="72">
        <f t="shared" si="3"/>
        <v>178</v>
      </c>
      <c r="I26" s="72">
        <f t="shared" si="3"/>
        <v>99</v>
      </c>
      <c r="J26" s="72">
        <f t="shared" si="3"/>
        <v>0</v>
      </c>
      <c r="K26" s="401">
        <f t="shared" si="1"/>
        <v>0</v>
      </c>
      <c r="L26" s="390"/>
      <c r="M26" s="390"/>
      <c r="N26" s="390"/>
      <c r="O26" s="390"/>
    </row>
    <row r="27" spans="1:15" s="327" customFormat="1" ht="32.25" customHeight="1">
      <c r="A27" s="73" t="s">
        <v>103</v>
      </c>
      <c r="B27" s="74" t="s">
        <v>25</v>
      </c>
      <c r="C27" s="70" t="s">
        <v>78</v>
      </c>
      <c r="D27" s="74" t="s">
        <v>14</v>
      </c>
      <c r="E27" s="70" t="s">
        <v>389</v>
      </c>
      <c r="F27" s="70">
        <v>611</v>
      </c>
      <c r="G27" s="72"/>
      <c r="H27" s="72">
        <f>30+148</f>
        <v>178</v>
      </c>
      <c r="I27" s="72">
        <v>99</v>
      </c>
      <c r="J27" s="72">
        <v>0</v>
      </c>
      <c r="K27" s="401">
        <f t="shared" si="1"/>
        <v>0</v>
      </c>
      <c r="L27" s="390"/>
      <c r="M27" s="390"/>
      <c r="N27" s="390"/>
      <c r="O27" s="390"/>
    </row>
    <row r="28" spans="1:15" s="327" customFormat="1" ht="12.75">
      <c r="A28" s="356" t="s">
        <v>627</v>
      </c>
      <c r="B28" s="344" t="s">
        <v>177</v>
      </c>
      <c r="C28" s="93" t="s">
        <v>19</v>
      </c>
      <c r="D28" s="192"/>
      <c r="E28" s="191"/>
      <c r="F28" s="191"/>
      <c r="G28" s="193">
        <f>G29+G76</f>
        <v>27851.7</v>
      </c>
      <c r="H28" s="193">
        <f>H29+H76</f>
        <v>34</v>
      </c>
      <c r="I28" s="193">
        <f>I29+I76</f>
        <v>27985.700000000004</v>
      </c>
      <c r="J28" s="193">
        <f>J29+J76</f>
        <v>25086.301999999996</v>
      </c>
      <c r="K28" s="487">
        <f t="shared" si="0"/>
        <v>0.8963971599781314</v>
      </c>
      <c r="L28" s="390"/>
      <c r="M28" s="390"/>
      <c r="N28" s="390"/>
      <c r="O28" s="390"/>
    </row>
    <row r="29" spans="1:15" ht="12.75">
      <c r="A29" s="194" t="s">
        <v>39</v>
      </c>
      <c r="B29" s="344" t="s">
        <v>177</v>
      </c>
      <c r="C29" s="93" t="s">
        <v>19</v>
      </c>
      <c r="D29" s="93" t="s">
        <v>12</v>
      </c>
      <c r="E29" s="92"/>
      <c r="F29" s="92"/>
      <c r="G29" s="195">
        <f>G30+G72</f>
        <v>18265</v>
      </c>
      <c r="H29" s="195">
        <f>H30+H72</f>
        <v>39</v>
      </c>
      <c r="I29" s="195">
        <f>I30+I72</f>
        <v>18753.491</v>
      </c>
      <c r="J29" s="195">
        <f>J30+J72</f>
        <v>17697.87</v>
      </c>
      <c r="K29" s="490">
        <f t="shared" si="0"/>
        <v>0.9437106936516512</v>
      </c>
      <c r="L29" s="389">
        <v>18753.5</v>
      </c>
      <c r="M29" s="390">
        <f>L29-I29</f>
        <v>0.008999999998195563</v>
      </c>
      <c r="N29" s="389">
        <v>17697.9</v>
      </c>
      <c r="O29" s="390">
        <f>N29-J29</f>
        <v>0.030000000002473826</v>
      </c>
    </row>
    <row r="30" spans="1:11" ht="12" customHeight="1">
      <c r="A30" s="194" t="s">
        <v>607</v>
      </c>
      <c r="B30" s="344" t="s">
        <v>177</v>
      </c>
      <c r="C30" s="93" t="s">
        <v>19</v>
      </c>
      <c r="D30" s="93" t="s">
        <v>12</v>
      </c>
      <c r="E30" s="92" t="s">
        <v>223</v>
      </c>
      <c r="F30" s="92"/>
      <c r="G30" s="195">
        <f>G31+G48+G62+G57</f>
        <v>18083.5</v>
      </c>
      <c r="H30" s="195">
        <f>H31+H48+H62+H57</f>
        <v>39</v>
      </c>
      <c r="I30" s="195">
        <f>I31+I48+I62+I57</f>
        <v>18571.991</v>
      </c>
      <c r="J30" s="195">
        <f>J31+J48+J62+J57</f>
        <v>17697.87</v>
      </c>
      <c r="K30" s="491">
        <f t="shared" si="0"/>
        <v>0.9529333715485862</v>
      </c>
    </row>
    <row r="31" spans="1:11" ht="12.75">
      <c r="A31" s="73" t="s">
        <v>257</v>
      </c>
      <c r="B31" s="192" t="s">
        <v>177</v>
      </c>
      <c r="C31" s="74" t="s">
        <v>19</v>
      </c>
      <c r="D31" s="74" t="s">
        <v>12</v>
      </c>
      <c r="E31" s="70" t="s">
        <v>224</v>
      </c>
      <c r="F31" s="92"/>
      <c r="G31" s="72">
        <f>G32+G40+G44</f>
        <v>6609.5</v>
      </c>
      <c r="H31" s="72">
        <f>H32+H40+H44</f>
        <v>34</v>
      </c>
      <c r="I31" s="72">
        <f>I32+I40+I44+I36</f>
        <v>6997.148</v>
      </c>
      <c r="J31" s="72">
        <f>J32+J40+J44+J36</f>
        <v>6722.94</v>
      </c>
      <c r="K31" s="401">
        <f t="shared" si="0"/>
        <v>0.9608114620413917</v>
      </c>
    </row>
    <row r="32" spans="1:11" ht="12.75">
      <c r="A32" s="73" t="s">
        <v>219</v>
      </c>
      <c r="B32" s="192" t="s">
        <v>177</v>
      </c>
      <c r="C32" s="74" t="s">
        <v>19</v>
      </c>
      <c r="D32" s="74" t="s">
        <v>12</v>
      </c>
      <c r="E32" s="70" t="s">
        <v>226</v>
      </c>
      <c r="F32" s="70"/>
      <c r="G32" s="72">
        <f aca="true" t="shared" si="4" ref="G32:J34">G33</f>
        <v>6609.5</v>
      </c>
      <c r="H32" s="72">
        <f t="shared" si="4"/>
        <v>0</v>
      </c>
      <c r="I32" s="72">
        <f t="shared" si="4"/>
        <v>6863.148</v>
      </c>
      <c r="J32" s="72">
        <f t="shared" si="4"/>
        <v>6588.94</v>
      </c>
      <c r="K32" s="401">
        <f t="shared" si="0"/>
        <v>0.9600463227661707</v>
      </c>
    </row>
    <row r="33" spans="1:11" ht="22.5">
      <c r="A33" s="73" t="s">
        <v>530</v>
      </c>
      <c r="B33" s="192" t="s">
        <v>177</v>
      </c>
      <c r="C33" s="70" t="s">
        <v>19</v>
      </c>
      <c r="D33" s="74" t="s">
        <v>12</v>
      </c>
      <c r="E33" s="70" t="s">
        <v>226</v>
      </c>
      <c r="F33" s="70" t="s">
        <v>100</v>
      </c>
      <c r="G33" s="72">
        <f t="shared" si="4"/>
        <v>6609.5</v>
      </c>
      <c r="H33" s="72">
        <f t="shared" si="4"/>
        <v>0</v>
      </c>
      <c r="I33" s="72">
        <f t="shared" si="4"/>
        <v>6863.148</v>
      </c>
      <c r="J33" s="72">
        <f t="shared" si="4"/>
        <v>6588.94</v>
      </c>
      <c r="K33" s="401">
        <f t="shared" si="0"/>
        <v>0.9600463227661707</v>
      </c>
    </row>
    <row r="34" spans="1:11" ht="12.75">
      <c r="A34" s="73" t="s">
        <v>101</v>
      </c>
      <c r="B34" s="192" t="s">
        <v>177</v>
      </c>
      <c r="C34" s="70" t="s">
        <v>19</v>
      </c>
      <c r="D34" s="74" t="s">
        <v>12</v>
      </c>
      <c r="E34" s="70" t="s">
        <v>226</v>
      </c>
      <c r="F34" s="70" t="s">
        <v>102</v>
      </c>
      <c r="G34" s="72">
        <f t="shared" si="4"/>
        <v>6609.5</v>
      </c>
      <c r="H34" s="72">
        <f t="shared" si="4"/>
        <v>0</v>
      </c>
      <c r="I34" s="72">
        <f t="shared" si="4"/>
        <v>6863.148</v>
      </c>
      <c r="J34" s="72">
        <f t="shared" si="4"/>
        <v>6588.94</v>
      </c>
      <c r="K34" s="401">
        <f t="shared" si="0"/>
        <v>0.9600463227661707</v>
      </c>
    </row>
    <row r="35" spans="1:11" ht="33.75">
      <c r="A35" s="73" t="s">
        <v>103</v>
      </c>
      <c r="B35" s="192" t="s">
        <v>177</v>
      </c>
      <c r="C35" s="70" t="s">
        <v>19</v>
      </c>
      <c r="D35" s="74" t="s">
        <v>12</v>
      </c>
      <c r="E35" s="70" t="s">
        <v>226</v>
      </c>
      <c r="F35" s="70" t="s">
        <v>104</v>
      </c>
      <c r="G35" s="72">
        <v>6609.5</v>
      </c>
      <c r="H35" s="72"/>
      <c r="I35" s="72">
        <v>6863.148</v>
      </c>
      <c r="J35" s="72">
        <v>6588.94</v>
      </c>
      <c r="K35" s="401">
        <f t="shared" si="0"/>
        <v>0.9600463227661707</v>
      </c>
    </row>
    <row r="36" spans="1:11" ht="12.75">
      <c r="A36" s="73" t="s">
        <v>761</v>
      </c>
      <c r="B36" s="192" t="s">
        <v>177</v>
      </c>
      <c r="C36" s="70" t="s">
        <v>19</v>
      </c>
      <c r="D36" s="74" t="s">
        <v>12</v>
      </c>
      <c r="E36" s="70" t="s">
        <v>760</v>
      </c>
      <c r="F36" s="70"/>
      <c r="G36" s="72"/>
      <c r="H36" s="72"/>
      <c r="I36" s="72">
        <f aca="true" t="shared" si="5" ref="I36:J38">I37</f>
        <v>100</v>
      </c>
      <c r="J36" s="72">
        <f t="shared" si="5"/>
        <v>100</v>
      </c>
      <c r="K36" s="401">
        <f t="shared" si="0"/>
        <v>1</v>
      </c>
    </row>
    <row r="37" spans="1:11" ht="22.5">
      <c r="A37" s="73" t="s">
        <v>99</v>
      </c>
      <c r="B37" s="192" t="s">
        <v>177</v>
      </c>
      <c r="C37" s="70" t="s">
        <v>19</v>
      </c>
      <c r="D37" s="74" t="s">
        <v>12</v>
      </c>
      <c r="E37" s="70" t="s">
        <v>760</v>
      </c>
      <c r="F37" s="70">
        <v>600</v>
      </c>
      <c r="G37" s="72"/>
      <c r="H37" s="72"/>
      <c r="I37" s="72">
        <f t="shared" si="5"/>
        <v>100</v>
      </c>
      <c r="J37" s="72">
        <f t="shared" si="5"/>
        <v>100</v>
      </c>
      <c r="K37" s="401">
        <f t="shared" si="0"/>
        <v>1</v>
      </c>
    </row>
    <row r="38" spans="1:11" ht="12.75">
      <c r="A38" s="73" t="s">
        <v>101</v>
      </c>
      <c r="B38" s="192" t="s">
        <v>177</v>
      </c>
      <c r="C38" s="70" t="s">
        <v>19</v>
      </c>
      <c r="D38" s="74" t="s">
        <v>12</v>
      </c>
      <c r="E38" s="70" t="s">
        <v>760</v>
      </c>
      <c r="F38" s="70">
        <v>610</v>
      </c>
      <c r="G38" s="72"/>
      <c r="H38" s="72"/>
      <c r="I38" s="72">
        <f t="shared" si="5"/>
        <v>100</v>
      </c>
      <c r="J38" s="72">
        <f t="shared" si="5"/>
        <v>100</v>
      </c>
      <c r="K38" s="401">
        <f t="shared" si="0"/>
        <v>1</v>
      </c>
    </row>
    <row r="39" spans="1:11" ht="33.75">
      <c r="A39" s="73" t="s">
        <v>103</v>
      </c>
      <c r="B39" s="192" t="s">
        <v>177</v>
      </c>
      <c r="C39" s="70" t="s">
        <v>19</v>
      </c>
      <c r="D39" s="74" t="s">
        <v>12</v>
      </c>
      <c r="E39" s="70" t="s">
        <v>760</v>
      </c>
      <c r="F39" s="70">
        <v>611</v>
      </c>
      <c r="G39" s="72"/>
      <c r="H39" s="72"/>
      <c r="I39" s="72">
        <v>100</v>
      </c>
      <c r="J39" s="72">
        <v>100</v>
      </c>
      <c r="K39" s="401">
        <f t="shared" si="0"/>
        <v>1</v>
      </c>
    </row>
    <row r="40" spans="1:11" ht="12.75">
      <c r="A40" s="73" t="s">
        <v>674</v>
      </c>
      <c r="B40" s="529" t="s">
        <v>177</v>
      </c>
      <c r="C40" s="350" t="s">
        <v>19</v>
      </c>
      <c r="D40" s="350" t="s">
        <v>12</v>
      </c>
      <c r="E40" s="319" t="s">
        <v>679</v>
      </c>
      <c r="F40" s="320"/>
      <c r="G40" s="72">
        <f>G41</f>
        <v>0</v>
      </c>
      <c r="H40" s="72">
        <f aca="true" t="shared" si="6" ref="H40:J42">H41</f>
        <v>6</v>
      </c>
      <c r="I40" s="72">
        <f t="shared" si="6"/>
        <v>6</v>
      </c>
      <c r="J40" s="72">
        <f t="shared" si="6"/>
        <v>6</v>
      </c>
      <c r="K40" s="401">
        <f t="shared" si="0"/>
        <v>1</v>
      </c>
    </row>
    <row r="41" spans="1:11" ht="22.5">
      <c r="A41" s="73" t="s">
        <v>99</v>
      </c>
      <c r="B41" s="529" t="s">
        <v>177</v>
      </c>
      <c r="C41" s="319" t="s">
        <v>19</v>
      </c>
      <c r="D41" s="350" t="s">
        <v>12</v>
      </c>
      <c r="E41" s="319" t="s">
        <v>679</v>
      </c>
      <c r="F41" s="319" t="s">
        <v>100</v>
      </c>
      <c r="G41" s="72">
        <f>G42</f>
        <v>0</v>
      </c>
      <c r="H41" s="72">
        <f t="shared" si="6"/>
        <v>6</v>
      </c>
      <c r="I41" s="72">
        <f t="shared" si="6"/>
        <v>6</v>
      </c>
      <c r="J41" s="72">
        <f t="shared" si="6"/>
        <v>6</v>
      </c>
      <c r="K41" s="401">
        <f t="shared" si="0"/>
        <v>1</v>
      </c>
    </row>
    <row r="42" spans="1:11" ht="12.75">
      <c r="A42" s="73" t="s">
        <v>101</v>
      </c>
      <c r="B42" s="529" t="s">
        <v>177</v>
      </c>
      <c r="C42" s="319" t="s">
        <v>19</v>
      </c>
      <c r="D42" s="350" t="s">
        <v>12</v>
      </c>
      <c r="E42" s="319" t="s">
        <v>679</v>
      </c>
      <c r="F42" s="319" t="s">
        <v>102</v>
      </c>
      <c r="G42" s="72">
        <f>G43</f>
        <v>0</v>
      </c>
      <c r="H42" s="72">
        <f t="shared" si="6"/>
        <v>6</v>
      </c>
      <c r="I42" s="72">
        <f t="shared" si="6"/>
        <v>6</v>
      </c>
      <c r="J42" s="72">
        <f t="shared" si="6"/>
        <v>6</v>
      </c>
      <c r="K42" s="401">
        <f t="shared" si="0"/>
        <v>1</v>
      </c>
    </row>
    <row r="43" spans="1:11" ht="33.75">
      <c r="A43" s="73" t="s">
        <v>103</v>
      </c>
      <c r="B43" s="529" t="s">
        <v>177</v>
      </c>
      <c r="C43" s="319" t="s">
        <v>19</v>
      </c>
      <c r="D43" s="350" t="s">
        <v>12</v>
      </c>
      <c r="E43" s="319" t="s">
        <v>679</v>
      </c>
      <c r="F43" s="319" t="s">
        <v>104</v>
      </c>
      <c r="G43" s="72">
        <v>0</v>
      </c>
      <c r="H43" s="72">
        <v>6</v>
      </c>
      <c r="I43" s="72">
        <f>G43+H43</f>
        <v>6</v>
      </c>
      <c r="J43" s="72">
        <v>6</v>
      </c>
      <c r="K43" s="401">
        <f t="shared" si="0"/>
        <v>1</v>
      </c>
    </row>
    <row r="44" spans="1:11" ht="33.75">
      <c r="A44" s="73" t="s">
        <v>675</v>
      </c>
      <c r="B44" s="529" t="s">
        <v>177</v>
      </c>
      <c r="C44" s="319" t="s">
        <v>19</v>
      </c>
      <c r="D44" s="350" t="s">
        <v>12</v>
      </c>
      <c r="E44" s="319" t="s">
        <v>679</v>
      </c>
      <c r="F44" s="319"/>
      <c r="G44" s="72">
        <f>G45</f>
        <v>0</v>
      </c>
      <c r="H44" s="72">
        <f aca="true" t="shared" si="7" ref="H44:J46">H45</f>
        <v>28</v>
      </c>
      <c r="I44" s="72">
        <f t="shared" si="7"/>
        <v>28</v>
      </c>
      <c r="J44" s="72">
        <f t="shared" si="7"/>
        <v>28</v>
      </c>
      <c r="K44" s="401">
        <f t="shared" si="0"/>
        <v>1</v>
      </c>
    </row>
    <row r="45" spans="1:11" ht="22.5">
      <c r="A45" s="73" t="s">
        <v>99</v>
      </c>
      <c r="B45" s="529" t="s">
        <v>177</v>
      </c>
      <c r="C45" s="319" t="s">
        <v>19</v>
      </c>
      <c r="D45" s="350" t="s">
        <v>12</v>
      </c>
      <c r="E45" s="319" t="s">
        <v>679</v>
      </c>
      <c r="F45" s="319" t="s">
        <v>100</v>
      </c>
      <c r="G45" s="72">
        <f>G46</f>
        <v>0</v>
      </c>
      <c r="H45" s="72">
        <f t="shared" si="7"/>
        <v>28</v>
      </c>
      <c r="I45" s="72">
        <f t="shared" si="7"/>
        <v>28</v>
      </c>
      <c r="J45" s="72">
        <f t="shared" si="7"/>
        <v>28</v>
      </c>
      <c r="K45" s="401">
        <f t="shared" si="0"/>
        <v>1</v>
      </c>
    </row>
    <row r="46" spans="1:11" ht="12.75">
      <c r="A46" s="73" t="s">
        <v>101</v>
      </c>
      <c r="B46" s="529" t="s">
        <v>177</v>
      </c>
      <c r="C46" s="319" t="s">
        <v>19</v>
      </c>
      <c r="D46" s="350" t="s">
        <v>12</v>
      </c>
      <c r="E46" s="319" t="s">
        <v>679</v>
      </c>
      <c r="F46" s="319" t="s">
        <v>102</v>
      </c>
      <c r="G46" s="72">
        <f>G47</f>
        <v>0</v>
      </c>
      <c r="H46" s="72">
        <f t="shared" si="7"/>
        <v>28</v>
      </c>
      <c r="I46" s="72">
        <f t="shared" si="7"/>
        <v>28</v>
      </c>
      <c r="J46" s="72">
        <f t="shared" si="7"/>
        <v>28</v>
      </c>
      <c r="K46" s="401">
        <f t="shared" si="0"/>
        <v>1</v>
      </c>
    </row>
    <row r="47" spans="1:11" ht="33.75">
      <c r="A47" s="73" t="s">
        <v>103</v>
      </c>
      <c r="B47" s="529" t="s">
        <v>177</v>
      </c>
      <c r="C47" s="319" t="s">
        <v>19</v>
      </c>
      <c r="D47" s="350" t="s">
        <v>12</v>
      </c>
      <c r="E47" s="319" t="s">
        <v>679</v>
      </c>
      <c r="F47" s="319" t="s">
        <v>104</v>
      </c>
      <c r="G47" s="72"/>
      <c r="H47" s="72">
        <v>28</v>
      </c>
      <c r="I47" s="72">
        <f>G47+H47</f>
        <v>28</v>
      </c>
      <c r="J47" s="72">
        <v>28</v>
      </c>
      <c r="K47" s="401">
        <f t="shared" si="0"/>
        <v>1</v>
      </c>
    </row>
    <row r="48" spans="1:11" ht="22.5">
      <c r="A48" s="73" t="s">
        <v>218</v>
      </c>
      <c r="B48" s="192" t="s">
        <v>177</v>
      </c>
      <c r="C48" s="74" t="s">
        <v>19</v>
      </c>
      <c r="D48" s="74" t="s">
        <v>12</v>
      </c>
      <c r="E48" s="70" t="s">
        <v>227</v>
      </c>
      <c r="F48" s="70"/>
      <c r="G48" s="72">
        <f>G49</f>
        <v>11152</v>
      </c>
      <c r="H48" s="72">
        <f>H49</f>
        <v>0</v>
      </c>
      <c r="I48" s="72">
        <f>I49</f>
        <v>11247.843</v>
      </c>
      <c r="J48" s="72">
        <f>J49</f>
        <v>10671.029999999999</v>
      </c>
      <c r="K48" s="401">
        <f t="shared" si="0"/>
        <v>0.948717900845522</v>
      </c>
    </row>
    <row r="49" spans="1:11" ht="12.75">
      <c r="A49" s="73" t="s">
        <v>141</v>
      </c>
      <c r="B49" s="192" t="s">
        <v>177</v>
      </c>
      <c r="C49" s="74" t="s">
        <v>19</v>
      </c>
      <c r="D49" s="74" t="s">
        <v>12</v>
      </c>
      <c r="E49" s="70" t="s">
        <v>258</v>
      </c>
      <c r="F49" s="92"/>
      <c r="G49" s="72">
        <f>G50+G54</f>
        <v>11152</v>
      </c>
      <c r="H49" s="72">
        <f>H50+H54</f>
        <v>0</v>
      </c>
      <c r="I49" s="72">
        <f>I50+I54</f>
        <v>11247.843</v>
      </c>
      <c r="J49" s="72">
        <f>J50+J54</f>
        <v>10671.029999999999</v>
      </c>
      <c r="K49" s="401">
        <f t="shared" si="0"/>
        <v>0.948717900845522</v>
      </c>
    </row>
    <row r="50" spans="1:11" ht="33.75">
      <c r="A50" s="73" t="s">
        <v>105</v>
      </c>
      <c r="B50" s="192" t="s">
        <v>177</v>
      </c>
      <c r="C50" s="74" t="s">
        <v>19</v>
      </c>
      <c r="D50" s="74" t="s">
        <v>12</v>
      </c>
      <c r="E50" s="70" t="s">
        <v>258</v>
      </c>
      <c r="F50" s="70" t="s">
        <v>106</v>
      </c>
      <c r="G50" s="72">
        <f>G51</f>
        <v>1816.3</v>
      </c>
      <c r="H50" s="72">
        <f>H51</f>
        <v>0</v>
      </c>
      <c r="I50" s="72">
        <f>I51</f>
        <v>1430.255</v>
      </c>
      <c r="J50" s="72">
        <f>J51</f>
        <v>1430.255</v>
      </c>
      <c r="K50" s="401">
        <f t="shared" si="0"/>
        <v>1</v>
      </c>
    </row>
    <row r="51" spans="1:11" ht="12.75">
      <c r="A51" s="73" t="s">
        <v>142</v>
      </c>
      <c r="B51" s="192" t="s">
        <v>177</v>
      </c>
      <c r="C51" s="74" t="s">
        <v>19</v>
      </c>
      <c r="D51" s="74" t="s">
        <v>12</v>
      </c>
      <c r="E51" s="70" t="s">
        <v>258</v>
      </c>
      <c r="F51" s="70">
        <v>110</v>
      </c>
      <c r="G51" s="72">
        <f>G52+G53</f>
        <v>1816.3</v>
      </c>
      <c r="H51" s="72">
        <f>H52+H53</f>
        <v>0</v>
      </c>
      <c r="I51" s="72">
        <f>I52+I53</f>
        <v>1430.255</v>
      </c>
      <c r="J51" s="72">
        <f>J52+J53</f>
        <v>1430.255</v>
      </c>
      <c r="K51" s="401">
        <f t="shared" si="0"/>
        <v>1</v>
      </c>
    </row>
    <row r="52" spans="1:11" ht="12.75">
      <c r="A52" s="73" t="s">
        <v>577</v>
      </c>
      <c r="B52" s="192" t="s">
        <v>177</v>
      </c>
      <c r="C52" s="74" t="s">
        <v>19</v>
      </c>
      <c r="D52" s="74" t="s">
        <v>12</v>
      </c>
      <c r="E52" s="70" t="s">
        <v>258</v>
      </c>
      <c r="F52" s="70">
        <v>111</v>
      </c>
      <c r="G52" s="72">
        <v>1395</v>
      </c>
      <c r="H52" s="72"/>
      <c r="I52" s="72">
        <v>1089.582</v>
      </c>
      <c r="J52" s="72">
        <v>1089.582</v>
      </c>
      <c r="K52" s="401">
        <f t="shared" si="0"/>
        <v>1</v>
      </c>
    </row>
    <row r="53" spans="1:11" ht="22.5">
      <c r="A53" s="198" t="s">
        <v>576</v>
      </c>
      <c r="B53" s="192" t="s">
        <v>177</v>
      </c>
      <c r="C53" s="74" t="s">
        <v>19</v>
      </c>
      <c r="D53" s="74" t="s">
        <v>12</v>
      </c>
      <c r="E53" s="70" t="s">
        <v>258</v>
      </c>
      <c r="F53" s="70">
        <v>119</v>
      </c>
      <c r="G53" s="72">
        <v>421.3</v>
      </c>
      <c r="H53" s="72"/>
      <c r="I53" s="72">
        <v>340.673</v>
      </c>
      <c r="J53" s="72">
        <v>340.673</v>
      </c>
      <c r="K53" s="401">
        <f t="shared" si="0"/>
        <v>1</v>
      </c>
    </row>
    <row r="54" spans="1:11" ht="22.5">
      <c r="A54" s="73" t="s">
        <v>530</v>
      </c>
      <c r="B54" s="192" t="s">
        <v>177</v>
      </c>
      <c r="C54" s="70" t="s">
        <v>19</v>
      </c>
      <c r="D54" s="74" t="s">
        <v>12</v>
      </c>
      <c r="E54" s="70" t="s">
        <v>258</v>
      </c>
      <c r="F54" s="70" t="s">
        <v>100</v>
      </c>
      <c r="G54" s="72">
        <f aca="true" t="shared" si="8" ref="G54:J55">G55</f>
        <v>9335.7</v>
      </c>
      <c r="H54" s="72">
        <f t="shared" si="8"/>
        <v>0</v>
      </c>
      <c r="I54" s="72">
        <f t="shared" si="8"/>
        <v>9817.588</v>
      </c>
      <c r="J54" s="72">
        <f t="shared" si="8"/>
        <v>9240.775</v>
      </c>
      <c r="K54" s="401">
        <f t="shared" si="0"/>
        <v>0.9412469743077424</v>
      </c>
    </row>
    <row r="55" spans="1:11" ht="12.75">
      <c r="A55" s="73" t="s">
        <v>101</v>
      </c>
      <c r="B55" s="192" t="s">
        <v>177</v>
      </c>
      <c r="C55" s="70" t="s">
        <v>19</v>
      </c>
      <c r="D55" s="74" t="s">
        <v>12</v>
      </c>
      <c r="E55" s="70" t="s">
        <v>258</v>
      </c>
      <c r="F55" s="70" t="s">
        <v>102</v>
      </c>
      <c r="G55" s="72">
        <f t="shared" si="8"/>
        <v>9335.7</v>
      </c>
      <c r="H55" s="72">
        <f t="shared" si="8"/>
        <v>0</v>
      </c>
      <c r="I55" s="72">
        <f t="shared" si="8"/>
        <v>9817.588</v>
      </c>
      <c r="J55" s="72">
        <f t="shared" si="8"/>
        <v>9240.775</v>
      </c>
      <c r="K55" s="401">
        <f t="shared" si="0"/>
        <v>0.9412469743077424</v>
      </c>
    </row>
    <row r="56" spans="1:11" ht="33.75">
      <c r="A56" s="73" t="s">
        <v>103</v>
      </c>
      <c r="B56" s="192" t="s">
        <v>177</v>
      </c>
      <c r="C56" s="70" t="s">
        <v>19</v>
      </c>
      <c r="D56" s="74" t="s">
        <v>12</v>
      </c>
      <c r="E56" s="70" t="s">
        <v>258</v>
      </c>
      <c r="F56" s="70" t="s">
        <v>104</v>
      </c>
      <c r="G56" s="72">
        <v>9335.7</v>
      </c>
      <c r="H56" s="72"/>
      <c r="I56" s="72">
        <v>9817.588</v>
      </c>
      <c r="J56" s="72">
        <v>9240.775</v>
      </c>
      <c r="K56" s="401">
        <f t="shared" si="0"/>
        <v>0.9412469743077424</v>
      </c>
    </row>
    <row r="57" spans="1:11" ht="12.75">
      <c r="A57" s="73" t="s">
        <v>579</v>
      </c>
      <c r="B57" s="192" t="s">
        <v>177</v>
      </c>
      <c r="C57" s="70" t="s">
        <v>19</v>
      </c>
      <c r="D57" s="74" t="s">
        <v>12</v>
      </c>
      <c r="E57" s="70" t="s">
        <v>484</v>
      </c>
      <c r="F57" s="70"/>
      <c r="G57" s="72">
        <f aca="true" t="shared" si="9" ref="G57:J60">G58</f>
        <v>0</v>
      </c>
      <c r="H57" s="72">
        <f t="shared" si="9"/>
        <v>5</v>
      </c>
      <c r="I57" s="72">
        <f t="shared" si="9"/>
        <v>5</v>
      </c>
      <c r="J57" s="72">
        <f t="shared" si="9"/>
        <v>5</v>
      </c>
      <c r="K57" s="492">
        <f t="shared" si="0"/>
        <v>1</v>
      </c>
    </row>
    <row r="58" spans="1:11" ht="22.5">
      <c r="A58" s="73" t="s">
        <v>683</v>
      </c>
      <c r="B58" s="192" t="s">
        <v>177</v>
      </c>
      <c r="C58" s="70" t="s">
        <v>19</v>
      </c>
      <c r="D58" s="74" t="s">
        <v>12</v>
      </c>
      <c r="E58" s="70" t="s">
        <v>482</v>
      </c>
      <c r="F58" s="70"/>
      <c r="G58" s="72">
        <f t="shared" si="9"/>
        <v>0</v>
      </c>
      <c r="H58" s="72">
        <f t="shared" si="9"/>
        <v>5</v>
      </c>
      <c r="I58" s="72">
        <f t="shared" si="9"/>
        <v>5</v>
      </c>
      <c r="J58" s="72">
        <f t="shared" si="9"/>
        <v>5</v>
      </c>
      <c r="K58" s="492">
        <f t="shared" si="0"/>
        <v>1</v>
      </c>
    </row>
    <row r="59" spans="1:11" ht="22.5">
      <c r="A59" s="73" t="s">
        <v>386</v>
      </c>
      <c r="B59" s="192" t="s">
        <v>177</v>
      </c>
      <c r="C59" s="70" t="s">
        <v>19</v>
      </c>
      <c r="D59" s="74" t="s">
        <v>12</v>
      </c>
      <c r="E59" s="70" t="s">
        <v>482</v>
      </c>
      <c r="F59" s="70" t="s">
        <v>113</v>
      </c>
      <c r="G59" s="72">
        <f t="shared" si="9"/>
        <v>0</v>
      </c>
      <c r="H59" s="72">
        <f t="shared" si="9"/>
        <v>5</v>
      </c>
      <c r="I59" s="72">
        <f t="shared" si="9"/>
        <v>5</v>
      </c>
      <c r="J59" s="72">
        <f t="shared" si="9"/>
        <v>5</v>
      </c>
      <c r="K59" s="492">
        <f t="shared" si="0"/>
        <v>1</v>
      </c>
    </row>
    <row r="60" spans="1:11" ht="22.5">
      <c r="A60" s="73" t="s">
        <v>525</v>
      </c>
      <c r="B60" s="192" t="s">
        <v>177</v>
      </c>
      <c r="C60" s="70" t="s">
        <v>19</v>
      </c>
      <c r="D60" s="74" t="s">
        <v>12</v>
      </c>
      <c r="E60" s="70" t="s">
        <v>482</v>
      </c>
      <c r="F60" s="70" t="s">
        <v>115</v>
      </c>
      <c r="G60" s="72">
        <f t="shared" si="9"/>
        <v>0</v>
      </c>
      <c r="H60" s="72">
        <f t="shared" si="9"/>
        <v>5</v>
      </c>
      <c r="I60" s="72">
        <f t="shared" si="9"/>
        <v>5</v>
      </c>
      <c r="J60" s="72">
        <f t="shared" si="9"/>
        <v>5</v>
      </c>
      <c r="K60" s="492">
        <f t="shared" si="0"/>
        <v>1</v>
      </c>
    </row>
    <row r="61" spans="1:11" ht="22.5">
      <c r="A61" s="73" t="s">
        <v>526</v>
      </c>
      <c r="B61" s="192" t="s">
        <v>177</v>
      </c>
      <c r="C61" s="70" t="s">
        <v>19</v>
      </c>
      <c r="D61" s="74" t="s">
        <v>12</v>
      </c>
      <c r="E61" s="70" t="s">
        <v>482</v>
      </c>
      <c r="F61" s="70" t="s">
        <v>117</v>
      </c>
      <c r="G61" s="72"/>
      <c r="H61" s="72">
        <v>5</v>
      </c>
      <c r="I61" s="72">
        <f>G61+H61</f>
        <v>5</v>
      </c>
      <c r="J61" s="72">
        <v>5</v>
      </c>
      <c r="K61" s="492">
        <f t="shared" si="0"/>
        <v>1</v>
      </c>
    </row>
    <row r="62" spans="1:11" ht="22.5">
      <c r="A62" s="73" t="s">
        <v>213</v>
      </c>
      <c r="B62" s="192" t="s">
        <v>177</v>
      </c>
      <c r="C62" s="74" t="s">
        <v>19</v>
      </c>
      <c r="D62" s="74" t="s">
        <v>12</v>
      </c>
      <c r="E62" s="70" t="s">
        <v>228</v>
      </c>
      <c r="F62" s="70"/>
      <c r="G62" s="72">
        <f>G63</f>
        <v>322</v>
      </c>
      <c r="H62" s="72">
        <f>H63</f>
        <v>0</v>
      </c>
      <c r="I62" s="72">
        <f>I63</f>
        <v>322</v>
      </c>
      <c r="J62" s="72">
        <f>J63</f>
        <v>298.9</v>
      </c>
      <c r="K62" s="401">
        <f t="shared" si="0"/>
        <v>0.9282608695652174</v>
      </c>
    </row>
    <row r="63" spans="1:11" ht="22.5">
      <c r="A63" s="73" t="s">
        <v>260</v>
      </c>
      <c r="B63" s="192" t="s">
        <v>177</v>
      </c>
      <c r="C63" s="74" t="s">
        <v>19</v>
      </c>
      <c r="D63" s="74" t="s">
        <v>12</v>
      </c>
      <c r="E63" s="70" t="s">
        <v>263</v>
      </c>
      <c r="F63" s="70"/>
      <c r="G63" s="72">
        <f>G64+G68</f>
        <v>322</v>
      </c>
      <c r="H63" s="72">
        <f>H64+H68</f>
        <v>0</v>
      </c>
      <c r="I63" s="72">
        <f>I64+I68</f>
        <v>322</v>
      </c>
      <c r="J63" s="72">
        <f>J64+J68</f>
        <v>298.9</v>
      </c>
      <c r="K63" s="401">
        <f t="shared" si="0"/>
        <v>0.9282608695652174</v>
      </c>
    </row>
    <row r="64" spans="1:11" ht="33.75">
      <c r="A64" s="73" t="s">
        <v>105</v>
      </c>
      <c r="B64" s="192" t="s">
        <v>177</v>
      </c>
      <c r="C64" s="74" t="s">
        <v>19</v>
      </c>
      <c r="D64" s="74" t="s">
        <v>12</v>
      </c>
      <c r="E64" s="70" t="s">
        <v>263</v>
      </c>
      <c r="F64" s="70">
        <v>100</v>
      </c>
      <c r="G64" s="72">
        <f>G65</f>
        <v>121.5</v>
      </c>
      <c r="H64" s="72">
        <f>H65</f>
        <v>0</v>
      </c>
      <c r="I64" s="72">
        <f>I65</f>
        <v>56.7</v>
      </c>
      <c r="J64" s="72">
        <f>J65</f>
        <v>44.2</v>
      </c>
      <c r="K64" s="401">
        <f t="shared" si="0"/>
        <v>0.7795414462081128</v>
      </c>
    </row>
    <row r="65" spans="1:11" ht="12.75">
      <c r="A65" s="73" t="s">
        <v>142</v>
      </c>
      <c r="B65" s="192" t="s">
        <v>177</v>
      </c>
      <c r="C65" s="74" t="s">
        <v>19</v>
      </c>
      <c r="D65" s="74" t="s">
        <v>12</v>
      </c>
      <c r="E65" s="70" t="s">
        <v>263</v>
      </c>
      <c r="F65" s="70">
        <v>110</v>
      </c>
      <c r="G65" s="72">
        <f>G66+G67</f>
        <v>121.5</v>
      </c>
      <c r="H65" s="72">
        <f>H66+H67</f>
        <v>0</v>
      </c>
      <c r="I65" s="72">
        <f>I66+I67</f>
        <v>56.7</v>
      </c>
      <c r="J65" s="72">
        <f>J66+J67</f>
        <v>44.2</v>
      </c>
      <c r="K65" s="401">
        <f t="shared" si="0"/>
        <v>0.7795414462081128</v>
      </c>
    </row>
    <row r="66" spans="1:11" ht="12.75">
      <c r="A66" s="73" t="s">
        <v>577</v>
      </c>
      <c r="B66" s="192" t="s">
        <v>177</v>
      </c>
      <c r="C66" s="74" t="s">
        <v>19</v>
      </c>
      <c r="D66" s="74" t="s">
        <v>12</v>
      </c>
      <c r="E66" s="70" t="s">
        <v>263</v>
      </c>
      <c r="F66" s="70">
        <v>111</v>
      </c>
      <c r="G66" s="72">
        <v>0</v>
      </c>
      <c r="H66" s="72">
        <v>0</v>
      </c>
      <c r="I66" s="72">
        <f>G66+H66</f>
        <v>0</v>
      </c>
      <c r="J66" s="72">
        <v>0</v>
      </c>
      <c r="K66" s="401" t="e">
        <f t="shared" si="0"/>
        <v>#DIV/0!</v>
      </c>
    </row>
    <row r="67" spans="1:11" ht="12.75">
      <c r="A67" s="166" t="s">
        <v>578</v>
      </c>
      <c r="B67" s="192" t="s">
        <v>177</v>
      </c>
      <c r="C67" s="74" t="s">
        <v>19</v>
      </c>
      <c r="D67" s="74" t="s">
        <v>12</v>
      </c>
      <c r="E67" s="70" t="s">
        <v>263</v>
      </c>
      <c r="F67" s="70">
        <v>112</v>
      </c>
      <c r="G67" s="72">
        <v>121.5</v>
      </c>
      <c r="H67" s="72"/>
      <c r="I67" s="72">
        <v>56.7</v>
      </c>
      <c r="J67" s="72">
        <v>44.2</v>
      </c>
      <c r="K67" s="401">
        <f t="shared" si="0"/>
        <v>0.7795414462081128</v>
      </c>
    </row>
    <row r="68" spans="1:11" ht="22.5">
      <c r="A68" s="73" t="s">
        <v>386</v>
      </c>
      <c r="B68" s="192" t="s">
        <v>177</v>
      </c>
      <c r="C68" s="74" t="s">
        <v>19</v>
      </c>
      <c r="D68" s="74" t="s">
        <v>12</v>
      </c>
      <c r="E68" s="70" t="s">
        <v>263</v>
      </c>
      <c r="F68" s="70" t="s">
        <v>113</v>
      </c>
      <c r="G68" s="72">
        <f aca="true" t="shared" si="10" ref="G68:J69">G69</f>
        <v>200.5</v>
      </c>
      <c r="H68" s="72">
        <f t="shared" si="10"/>
        <v>0</v>
      </c>
      <c r="I68" s="72">
        <f t="shared" si="10"/>
        <v>265.3</v>
      </c>
      <c r="J68" s="72">
        <f t="shared" si="10"/>
        <v>254.7</v>
      </c>
      <c r="K68" s="401">
        <f t="shared" si="0"/>
        <v>0.9600452318130418</v>
      </c>
    </row>
    <row r="69" spans="1:11" ht="22.5">
      <c r="A69" s="73" t="s">
        <v>525</v>
      </c>
      <c r="B69" s="192" t="s">
        <v>177</v>
      </c>
      <c r="C69" s="74" t="s">
        <v>19</v>
      </c>
      <c r="D69" s="74" t="s">
        <v>12</v>
      </c>
      <c r="E69" s="70" t="s">
        <v>263</v>
      </c>
      <c r="F69" s="70" t="s">
        <v>115</v>
      </c>
      <c r="G69" s="72">
        <f t="shared" si="10"/>
        <v>200.5</v>
      </c>
      <c r="H69" s="72">
        <f t="shared" si="10"/>
        <v>0</v>
      </c>
      <c r="I69" s="72">
        <f t="shared" si="10"/>
        <v>265.3</v>
      </c>
      <c r="J69" s="72">
        <f t="shared" si="10"/>
        <v>254.7</v>
      </c>
      <c r="K69" s="401">
        <f t="shared" si="0"/>
        <v>0.9600452318130418</v>
      </c>
    </row>
    <row r="70" spans="1:11" ht="22.5">
      <c r="A70" s="166" t="s">
        <v>526</v>
      </c>
      <c r="B70" s="192" t="s">
        <v>177</v>
      </c>
      <c r="C70" s="74" t="s">
        <v>19</v>
      </c>
      <c r="D70" s="74" t="s">
        <v>12</v>
      </c>
      <c r="E70" s="70" t="s">
        <v>263</v>
      </c>
      <c r="F70" s="70" t="s">
        <v>117</v>
      </c>
      <c r="G70" s="72">
        <v>200.5</v>
      </c>
      <c r="H70" s="72"/>
      <c r="I70" s="72">
        <v>265.3</v>
      </c>
      <c r="J70" s="72">
        <v>254.7</v>
      </c>
      <c r="K70" s="401">
        <f t="shared" si="0"/>
        <v>0.9600452318130418</v>
      </c>
    </row>
    <row r="71" spans="1:11" ht="12.75">
      <c r="A71" s="194" t="s">
        <v>181</v>
      </c>
      <c r="B71" s="93" t="s">
        <v>177</v>
      </c>
      <c r="C71" s="93" t="s">
        <v>19</v>
      </c>
      <c r="D71" s="93" t="s">
        <v>12</v>
      </c>
      <c r="E71" s="94" t="s">
        <v>632</v>
      </c>
      <c r="F71" s="70"/>
      <c r="G71" s="72">
        <f>G72</f>
        <v>181.5</v>
      </c>
      <c r="H71" s="72">
        <f aca="true" t="shared" si="11" ref="G71:J74">H72</f>
        <v>0</v>
      </c>
      <c r="I71" s="72">
        <f t="shared" si="11"/>
        <v>181.5</v>
      </c>
      <c r="J71" s="72">
        <f t="shared" si="11"/>
        <v>0</v>
      </c>
      <c r="K71" s="401">
        <f t="shared" si="0"/>
        <v>0</v>
      </c>
    </row>
    <row r="72" spans="1:11" ht="12.75">
      <c r="A72" s="166" t="s">
        <v>544</v>
      </c>
      <c r="B72" s="192" t="s">
        <v>177</v>
      </c>
      <c r="C72" s="74" t="s">
        <v>19</v>
      </c>
      <c r="D72" s="74" t="s">
        <v>12</v>
      </c>
      <c r="E72" s="70" t="s">
        <v>543</v>
      </c>
      <c r="F72" s="70"/>
      <c r="G72" s="72">
        <f t="shared" si="11"/>
        <v>181.5</v>
      </c>
      <c r="H72" s="72">
        <f t="shared" si="11"/>
        <v>0</v>
      </c>
      <c r="I72" s="72">
        <f t="shared" si="11"/>
        <v>181.5</v>
      </c>
      <c r="J72" s="72">
        <f t="shared" si="11"/>
        <v>0</v>
      </c>
      <c r="K72" s="401">
        <f t="shared" si="0"/>
        <v>0</v>
      </c>
    </row>
    <row r="73" spans="1:11" ht="22.5">
      <c r="A73" s="73" t="s">
        <v>530</v>
      </c>
      <c r="B73" s="192" t="s">
        <v>177</v>
      </c>
      <c r="C73" s="74" t="s">
        <v>19</v>
      </c>
      <c r="D73" s="74" t="s">
        <v>12</v>
      </c>
      <c r="E73" s="70" t="s">
        <v>543</v>
      </c>
      <c r="F73" s="70">
        <v>600</v>
      </c>
      <c r="G73" s="72">
        <f t="shared" si="11"/>
        <v>181.5</v>
      </c>
      <c r="H73" s="72">
        <f t="shared" si="11"/>
        <v>0</v>
      </c>
      <c r="I73" s="72">
        <f t="shared" si="11"/>
        <v>181.5</v>
      </c>
      <c r="J73" s="72">
        <f t="shared" si="11"/>
        <v>0</v>
      </c>
      <c r="K73" s="401">
        <f t="shared" si="0"/>
        <v>0</v>
      </c>
    </row>
    <row r="74" spans="1:11" ht="12.75">
      <c r="A74" s="73" t="s">
        <v>101</v>
      </c>
      <c r="B74" s="192" t="s">
        <v>177</v>
      </c>
      <c r="C74" s="74" t="s">
        <v>19</v>
      </c>
      <c r="D74" s="74" t="s">
        <v>12</v>
      </c>
      <c r="E74" s="70" t="s">
        <v>543</v>
      </c>
      <c r="F74" s="70">
        <v>610</v>
      </c>
      <c r="G74" s="72">
        <f t="shared" si="11"/>
        <v>181.5</v>
      </c>
      <c r="H74" s="72">
        <f t="shared" si="11"/>
        <v>0</v>
      </c>
      <c r="I74" s="72">
        <f t="shared" si="11"/>
        <v>181.5</v>
      </c>
      <c r="J74" s="72">
        <f t="shared" si="11"/>
        <v>0</v>
      </c>
      <c r="K74" s="401">
        <f t="shared" si="0"/>
        <v>0</v>
      </c>
    </row>
    <row r="75" spans="1:11" ht="33.75">
      <c r="A75" s="73" t="s">
        <v>103</v>
      </c>
      <c r="B75" s="192" t="s">
        <v>177</v>
      </c>
      <c r="C75" s="74" t="s">
        <v>19</v>
      </c>
      <c r="D75" s="74" t="s">
        <v>12</v>
      </c>
      <c r="E75" s="70" t="s">
        <v>543</v>
      </c>
      <c r="F75" s="70">
        <v>611</v>
      </c>
      <c r="G75" s="72">
        <v>181.5</v>
      </c>
      <c r="H75" s="72"/>
      <c r="I75" s="72">
        <f>G75+H75</f>
        <v>181.5</v>
      </c>
      <c r="J75" s="72">
        <v>0</v>
      </c>
      <c r="K75" s="401">
        <f t="shared" si="0"/>
        <v>0</v>
      </c>
    </row>
    <row r="76" spans="1:15" ht="12.75">
      <c r="A76" s="194" t="s">
        <v>46</v>
      </c>
      <c r="B76" s="344" t="s">
        <v>177</v>
      </c>
      <c r="C76" s="92" t="s">
        <v>19</v>
      </c>
      <c r="D76" s="93" t="s">
        <v>15</v>
      </c>
      <c r="E76" s="70"/>
      <c r="F76" s="70"/>
      <c r="G76" s="195">
        <f>G90+G77+G82</f>
        <v>9586.7</v>
      </c>
      <c r="H76" s="195">
        <f>H90+H77+H82</f>
        <v>-5</v>
      </c>
      <c r="I76" s="195">
        <f>I90+I77+I82</f>
        <v>9232.209</v>
      </c>
      <c r="J76" s="195">
        <f>J90+J77+J82</f>
        <v>7388.431999999999</v>
      </c>
      <c r="K76" s="490">
        <f t="shared" si="0"/>
        <v>0.8002886416457857</v>
      </c>
      <c r="L76" s="389">
        <v>9232.2</v>
      </c>
      <c r="M76" s="390">
        <f>L76-I76</f>
        <v>-0.009000000000014552</v>
      </c>
      <c r="N76" s="389">
        <v>7388.4</v>
      </c>
      <c r="O76" s="390">
        <f>N76-J76</f>
        <v>-0.0319999999992433</v>
      </c>
    </row>
    <row r="77" spans="1:11" ht="22.5">
      <c r="A77" s="73" t="s">
        <v>416</v>
      </c>
      <c r="B77" s="192" t="s">
        <v>177</v>
      </c>
      <c r="C77" s="70" t="s">
        <v>19</v>
      </c>
      <c r="D77" s="74" t="s">
        <v>15</v>
      </c>
      <c r="E77" s="70" t="s">
        <v>417</v>
      </c>
      <c r="F77" s="70"/>
      <c r="G77" s="72">
        <f aca="true" t="shared" si="12" ref="G77:J80">G78</f>
        <v>78</v>
      </c>
      <c r="H77" s="72">
        <f t="shared" si="12"/>
        <v>0</v>
      </c>
      <c r="I77" s="72">
        <f t="shared" si="12"/>
        <v>78</v>
      </c>
      <c r="J77" s="72">
        <f t="shared" si="12"/>
        <v>23.4</v>
      </c>
      <c r="K77" s="401">
        <f t="shared" si="0"/>
        <v>0.3</v>
      </c>
    </row>
    <row r="78" spans="1:11" ht="33.75">
      <c r="A78" s="73" t="s">
        <v>418</v>
      </c>
      <c r="B78" s="192" t="s">
        <v>177</v>
      </c>
      <c r="C78" s="74" t="s">
        <v>19</v>
      </c>
      <c r="D78" s="74" t="s">
        <v>15</v>
      </c>
      <c r="E78" s="70" t="s">
        <v>415</v>
      </c>
      <c r="F78" s="70"/>
      <c r="G78" s="72">
        <f t="shared" si="12"/>
        <v>78</v>
      </c>
      <c r="H78" s="72">
        <f t="shared" si="12"/>
        <v>0</v>
      </c>
      <c r="I78" s="72">
        <f t="shared" si="12"/>
        <v>78</v>
      </c>
      <c r="J78" s="72">
        <f t="shared" si="12"/>
        <v>23.4</v>
      </c>
      <c r="K78" s="401">
        <f t="shared" si="0"/>
        <v>0.3</v>
      </c>
    </row>
    <row r="79" spans="1:11" ht="22.5">
      <c r="A79" s="73" t="s">
        <v>386</v>
      </c>
      <c r="B79" s="192" t="s">
        <v>177</v>
      </c>
      <c r="C79" s="74" t="s">
        <v>19</v>
      </c>
      <c r="D79" s="74" t="s">
        <v>15</v>
      </c>
      <c r="E79" s="70" t="s">
        <v>415</v>
      </c>
      <c r="F79" s="70" t="s">
        <v>113</v>
      </c>
      <c r="G79" s="72">
        <f t="shared" si="12"/>
        <v>78</v>
      </c>
      <c r="H79" s="72">
        <f t="shared" si="12"/>
        <v>0</v>
      </c>
      <c r="I79" s="72">
        <f t="shared" si="12"/>
        <v>78</v>
      </c>
      <c r="J79" s="72">
        <f t="shared" si="12"/>
        <v>23.4</v>
      </c>
      <c r="K79" s="401">
        <f t="shared" si="0"/>
        <v>0.3</v>
      </c>
    </row>
    <row r="80" spans="1:11" ht="22.5">
      <c r="A80" s="73" t="s">
        <v>525</v>
      </c>
      <c r="B80" s="192" t="s">
        <v>177</v>
      </c>
      <c r="C80" s="74" t="s">
        <v>19</v>
      </c>
      <c r="D80" s="74" t="s">
        <v>15</v>
      </c>
      <c r="E80" s="70" t="s">
        <v>415</v>
      </c>
      <c r="F80" s="70" t="s">
        <v>115</v>
      </c>
      <c r="G80" s="72">
        <f t="shared" si="12"/>
        <v>78</v>
      </c>
      <c r="H80" s="72">
        <f t="shared" si="12"/>
        <v>0</v>
      </c>
      <c r="I80" s="72">
        <f t="shared" si="12"/>
        <v>78</v>
      </c>
      <c r="J80" s="72">
        <f t="shared" si="12"/>
        <v>23.4</v>
      </c>
      <c r="K80" s="401">
        <f t="shared" si="0"/>
        <v>0.3</v>
      </c>
    </row>
    <row r="81" spans="1:11" ht="22.5">
      <c r="A81" s="166" t="s">
        <v>526</v>
      </c>
      <c r="B81" s="192" t="s">
        <v>177</v>
      </c>
      <c r="C81" s="74" t="s">
        <v>19</v>
      </c>
      <c r="D81" s="74" t="s">
        <v>15</v>
      </c>
      <c r="E81" s="70" t="s">
        <v>415</v>
      </c>
      <c r="F81" s="70" t="s">
        <v>117</v>
      </c>
      <c r="G81" s="72">
        <v>78</v>
      </c>
      <c r="H81" s="72"/>
      <c r="I81" s="16">
        <f>G81+H81</f>
        <v>78</v>
      </c>
      <c r="J81" s="16">
        <v>23.4</v>
      </c>
      <c r="K81" s="542">
        <f t="shared" si="0"/>
        <v>0.3</v>
      </c>
    </row>
    <row r="82" spans="1:11" ht="12.75">
      <c r="A82" s="331" t="s">
        <v>579</v>
      </c>
      <c r="B82" s="192" t="s">
        <v>177</v>
      </c>
      <c r="C82" s="74" t="s">
        <v>19</v>
      </c>
      <c r="D82" s="74" t="s">
        <v>15</v>
      </c>
      <c r="E82" s="70" t="s">
        <v>484</v>
      </c>
      <c r="F82" s="70"/>
      <c r="G82" s="72">
        <f>G83</f>
        <v>50</v>
      </c>
      <c r="H82" s="72">
        <f>H83</f>
        <v>-5</v>
      </c>
      <c r="I82" s="72">
        <f>I83</f>
        <v>45</v>
      </c>
      <c r="J82" s="72">
        <f>J83</f>
        <v>36.120000000000005</v>
      </c>
      <c r="K82" s="401">
        <f t="shared" si="0"/>
        <v>0.8026666666666668</v>
      </c>
    </row>
    <row r="83" spans="1:11" ht="24">
      <c r="A83" s="338" t="s">
        <v>608</v>
      </c>
      <c r="B83" s="192" t="s">
        <v>177</v>
      </c>
      <c r="C83" s="74" t="s">
        <v>19</v>
      </c>
      <c r="D83" s="74" t="s">
        <v>15</v>
      </c>
      <c r="E83" s="70" t="s">
        <v>482</v>
      </c>
      <c r="F83" s="70"/>
      <c r="G83" s="72">
        <f>G87</f>
        <v>50</v>
      </c>
      <c r="H83" s="72">
        <f>H87</f>
        <v>-5</v>
      </c>
      <c r="I83" s="72">
        <f>I87+I84</f>
        <v>45</v>
      </c>
      <c r="J83" s="72">
        <f>J87+J84</f>
        <v>36.120000000000005</v>
      </c>
      <c r="K83" s="401">
        <f t="shared" si="0"/>
        <v>0.8026666666666668</v>
      </c>
    </row>
    <row r="84" spans="1:11" ht="33.75">
      <c r="A84" s="73" t="s">
        <v>105</v>
      </c>
      <c r="B84" s="192" t="s">
        <v>177</v>
      </c>
      <c r="C84" s="74" t="s">
        <v>19</v>
      </c>
      <c r="D84" s="74" t="s">
        <v>15</v>
      </c>
      <c r="E84" s="70" t="s">
        <v>482</v>
      </c>
      <c r="F84" s="70">
        <v>100</v>
      </c>
      <c r="G84" s="72"/>
      <c r="H84" s="72"/>
      <c r="I84" s="72">
        <f>I85</f>
        <v>3.1</v>
      </c>
      <c r="J84" s="72">
        <f>J85</f>
        <v>3.1</v>
      </c>
      <c r="K84" s="401">
        <f t="shared" si="0"/>
        <v>1</v>
      </c>
    </row>
    <row r="85" spans="1:11" ht="12.75">
      <c r="A85" s="73" t="s">
        <v>107</v>
      </c>
      <c r="B85" s="192" t="s">
        <v>177</v>
      </c>
      <c r="C85" s="74" t="s">
        <v>19</v>
      </c>
      <c r="D85" s="74" t="s">
        <v>15</v>
      </c>
      <c r="E85" s="70" t="s">
        <v>482</v>
      </c>
      <c r="F85" s="70">
        <v>120</v>
      </c>
      <c r="G85" s="72"/>
      <c r="H85" s="72"/>
      <c r="I85" s="72">
        <f>I86</f>
        <v>3.1</v>
      </c>
      <c r="J85" s="72">
        <f>J86</f>
        <v>3.1</v>
      </c>
      <c r="K85" s="401">
        <f t="shared" si="0"/>
        <v>1</v>
      </c>
    </row>
    <row r="86" spans="1:11" ht="12.75">
      <c r="A86" s="198" t="s">
        <v>384</v>
      </c>
      <c r="B86" s="192" t="s">
        <v>177</v>
      </c>
      <c r="C86" s="74" t="s">
        <v>19</v>
      </c>
      <c r="D86" s="74" t="s">
        <v>15</v>
      </c>
      <c r="E86" s="70" t="s">
        <v>482</v>
      </c>
      <c r="F86" s="70">
        <v>122</v>
      </c>
      <c r="G86" s="72"/>
      <c r="H86" s="72"/>
      <c r="I86" s="72">
        <v>3.1</v>
      </c>
      <c r="J86" s="72">
        <v>3.1</v>
      </c>
      <c r="K86" s="401">
        <f t="shared" si="0"/>
        <v>1</v>
      </c>
    </row>
    <row r="87" spans="1:11" ht="22.5">
      <c r="A87" s="73" t="s">
        <v>386</v>
      </c>
      <c r="B87" s="192" t="s">
        <v>177</v>
      </c>
      <c r="C87" s="74" t="s">
        <v>19</v>
      </c>
      <c r="D87" s="74" t="s">
        <v>15</v>
      </c>
      <c r="E87" s="70" t="s">
        <v>482</v>
      </c>
      <c r="F87" s="70" t="s">
        <v>113</v>
      </c>
      <c r="G87" s="72">
        <f aca="true" t="shared" si="13" ref="G87:J88">G88</f>
        <v>50</v>
      </c>
      <c r="H87" s="72">
        <f t="shared" si="13"/>
        <v>-5</v>
      </c>
      <c r="I87" s="72">
        <f t="shared" si="13"/>
        <v>41.9</v>
      </c>
      <c r="J87" s="72">
        <f t="shared" si="13"/>
        <v>33.02</v>
      </c>
      <c r="K87" s="401">
        <f t="shared" si="0"/>
        <v>0.7880668257756565</v>
      </c>
    </row>
    <row r="88" spans="1:11" ht="22.5">
      <c r="A88" s="73" t="s">
        <v>525</v>
      </c>
      <c r="B88" s="192" t="s">
        <v>177</v>
      </c>
      <c r="C88" s="74" t="s">
        <v>19</v>
      </c>
      <c r="D88" s="74" t="s">
        <v>15</v>
      </c>
      <c r="E88" s="70" t="s">
        <v>482</v>
      </c>
      <c r="F88" s="70" t="s">
        <v>115</v>
      </c>
      <c r="G88" s="72">
        <f t="shared" si="13"/>
        <v>50</v>
      </c>
      <c r="H88" s="72">
        <f t="shared" si="13"/>
        <v>-5</v>
      </c>
      <c r="I88" s="72">
        <f t="shared" si="13"/>
        <v>41.9</v>
      </c>
      <c r="J88" s="72">
        <f t="shared" si="13"/>
        <v>33.02</v>
      </c>
      <c r="K88" s="401">
        <f t="shared" si="0"/>
        <v>0.7880668257756565</v>
      </c>
    </row>
    <row r="89" spans="1:11" ht="22.5">
      <c r="A89" s="166" t="s">
        <v>526</v>
      </c>
      <c r="B89" s="192" t="s">
        <v>177</v>
      </c>
      <c r="C89" s="74" t="s">
        <v>19</v>
      </c>
      <c r="D89" s="74" t="s">
        <v>15</v>
      </c>
      <c r="E89" s="70" t="s">
        <v>482</v>
      </c>
      <c r="F89" s="70" t="s">
        <v>117</v>
      </c>
      <c r="G89" s="72">
        <v>50</v>
      </c>
      <c r="H89" s="72">
        <v>-5</v>
      </c>
      <c r="I89" s="16">
        <v>41.9</v>
      </c>
      <c r="J89" s="16">
        <v>33.02</v>
      </c>
      <c r="K89" s="542">
        <f t="shared" si="0"/>
        <v>0.7880668257756565</v>
      </c>
    </row>
    <row r="90" spans="1:11" ht="22.5">
      <c r="A90" s="73" t="s">
        <v>213</v>
      </c>
      <c r="B90" s="192" t="s">
        <v>177</v>
      </c>
      <c r="C90" s="74" t="s">
        <v>19</v>
      </c>
      <c r="D90" s="74" t="s">
        <v>15</v>
      </c>
      <c r="E90" s="70" t="s">
        <v>228</v>
      </c>
      <c r="F90" s="70"/>
      <c r="G90" s="72">
        <f>G91+G104</f>
        <v>9458.7</v>
      </c>
      <c r="H90" s="72">
        <f>H91+H104</f>
        <v>0</v>
      </c>
      <c r="I90" s="16">
        <f>I91+I104+I114</f>
        <v>9109.209</v>
      </c>
      <c r="J90" s="16">
        <f>J91+J104+J114</f>
        <v>7328.911999999999</v>
      </c>
      <c r="K90" s="542">
        <f t="shared" si="0"/>
        <v>0.8045607472613702</v>
      </c>
    </row>
    <row r="91" spans="1:11" ht="22.5">
      <c r="A91" s="73" t="s">
        <v>262</v>
      </c>
      <c r="B91" s="192" t="s">
        <v>177</v>
      </c>
      <c r="C91" s="70" t="s">
        <v>19</v>
      </c>
      <c r="D91" s="74" t="s">
        <v>15</v>
      </c>
      <c r="E91" s="70" t="s">
        <v>261</v>
      </c>
      <c r="F91" s="70"/>
      <c r="G91" s="72">
        <f>G92+G96+G101</f>
        <v>544.5999999999999</v>
      </c>
      <c r="H91" s="72">
        <f>H92+H96+H101</f>
        <v>0</v>
      </c>
      <c r="I91" s="16">
        <f>I92+I96+I101</f>
        <v>548.5999999999999</v>
      </c>
      <c r="J91" s="16">
        <f>J92+J96+J101</f>
        <v>477.49800000000005</v>
      </c>
      <c r="K91" s="542">
        <f t="shared" si="0"/>
        <v>0.8703937294932558</v>
      </c>
    </row>
    <row r="92" spans="1:11" ht="33.75">
      <c r="A92" s="73" t="s">
        <v>105</v>
      </c>
      <c r="B92" s="192" t="s">
        <v>177</v>
      </c>
      <c r="C92" s="70" t="s">
        <v>19</v>
      </c>
      <c r="D92" s="74" t="s">
        <v>15</v>
      </c>
      <c r="E92" s="70" t="s">
        <v>240</v>
      </c>
      <c r="F92" s="70">
        <v>100</v>
      </c>
      <c r="G92" s="72">
        <f>G93</f>
        <v>414.8</v>
      </c>
      <c r="H92" s="72">
        <f>H93</f>
        <v>0</v>
      </c>
      <c r="I92" s="16">
        <f>I93</f>
        <v>414.8</v>
      </c>
      <c r="J92" s="16">
        <f>J93</f>
        <v>379.73400000000004</v>
      </c>
      <c r="K92" s="542">
        <f t="shared" si="0"/>
        <v>0.9154628736740599</v>
      </c>
    </row>
    <row r="93" spans="1:11" ht="12.75">
      <c r="A93" s="73" t="s">
        <v>107</v>
      </c>
      <c r="B93" s="192" t="s">
        <v>177</v>
      </c>
      <c r="C93" s="70" t="s">
        <v>19</v>
      </c>
      <c r="D93" s="74" t="s">
        <v>15</v>
      </c>
      <c r="E93" s="70" t="s">
        <v>240</v>
      </c>
      <c r="F93" s="70">
        <v>120</v>
      </c>
      <c r="G93" s="72">
        <f>G94+G95</f>
        <v>414.8</v>
      </c>
      <c r="H93" s="72">
        <f>H94+H95</f>
        <v>0</v>
      </c>
      <c r="I93" s="16">
        <f>I94+I95</f>
        <v>414.8</v>
      </c>
      <c r="J93" s="16">
        <f>J94+J95</f>
        <v>379.73400000000004</v>
      </c>
      <c r="K93" s="542">
        <f t="shared" si="0"/>
        <v>0.9154628736740599</v>
      </c>
    </row>
    <row r="94" spans="1:11" ht="12.75">
      <c r="A94" s="198" t="s">
        <v>384</v>
      </c>
      <c r="B94" s="192" t="s">
        <v>177</v>
      </c>
      <c r="C94" s="70" t="s">
        <v>19</v>
      </c>
      <c r="D94" s="74" t="s">
        <v>15</v>
      </c>
      <c r="E94" s="70" t="s">
        <v>240</v>
      </c>
      <c r="F94" s="70">
        <v>121</v>
      </c>
      <c r="G94" s="72">
        <v>318.6</v>
      </c>
      <c r="H94" s="72"/>
      <c r="I94" s="16">
        <f>G94+H94</f>
        <v>318.6</v>
      </c>
      <c r="J94" s="16">
        <v>286.153</v>
      </c>
      <c r="K94" s="542">
        <f t="shared" si="0"/>
        <v>0.8981575643440051</v>
      </c>
    </row>
    <row r="95" spans="1:11" ht="33.75">
      <c r="A95" s="198" t="s">
        <v>385</v>
      </c>
      <c r="B95" s="192" t="s">
        <v>177</v>
      </c>
      <c r="C95" s="70" t="s">
        <v>19</v>
      </c>
      <c r="D95" s="74" t="s">
        <v>15</v>
      </c>
      <c r="E95" s="70" t="s">
        <v>240</v>
      </c>
      <c r="F95" s="70">
        <v>129</v>
      </c>
      <c r="G95" s="72">
        <v>96.2</v>
      </c>
      <c r="H95" s="72"/>
      <c r="I95" s="16">
        <f>G95+H95</f>
        <v>96.2</v>
      </c>
      <c r="J95" s="16">
        <v>93.581</v>
      </c>
      <c r="K95" s="542">
        <f t="shared" si="0"/>
        <v>0.9727754677754678</v>
      </c>
    </row>
    <row r="96" spans="1:11" ht="22.5">
      <c r="A96" s="73" t="s">
        <v>386</v>
      </c>
      <c r="B96" s="192" t="s">
        <v>177</v>
      </c>
      <c r="C96" s="70" t="s">
        <v>19</v>
      </c>
      <c r="D96" s="74" t="s">
        <v>15</v>
      </c>
      <c r="E96" s="70" t="s">
        <v>241</v>
      </c>
      <c r="F96" s="70">
        <v>200</v>
      </c>
      <c r="G96" s="72">
        <f>G97</f>
        <v>127</v>
      </c>
      <c r="H96" s="72">
        <f>H97</f>
        <v>0</v>
      </c>
      <c r="I96" s="16">
        <f>I97</f>
        <v>131</v>
      </c>
      <c r="J96" s="16">
        <f>J97</f>
        <v>96.572</v>
      </c>
      <c r="K96" s="542">
        <f t="shared" si="0"/>
        <v>0.7371908396946565</v>
      </c>
    </row>
    <row r="97" spans="1:11" ht="22.5">
      <c r="A97" s="73" t="s">
        <v>525</v>
      </c>
      <c r="B97" s="192" t="s">
        <v>177</v>
      </c>
      <c r="C97" s="70" t="s">
        <v>19</v>
      </c>
      <c r="D97" s="74" t="s">
        <v>15</v>
      </c>
      <c r="E97" s="70" t="s">
        <v>241</v>
      </c>
      <c r="F97" s="70">
        <v>240</v>
      </c>
      <c r="G97" s="72">
        <f>G99+G98</f>
        <v>127</v>
      </c>
      <c r="H97" s="72">
        <f>H99+H98</f>
        <v>0</v>
      </c>
      <c r="I97" s="16">
        <f>I99+I98</f>
        <v>131</v>
      </c>
      <c r="J97" s="16">
        <f>J99+J98</f>
        <v>96.572</v>
      </c>
      <c r="K97" s="542">
        <f t="shared" si="0"/>
        <v>0.7371908396946565</v>
      </c>
    </row>
    <row r="98" spans="1:11" ht="22.5">
      <c r="A98" s="166" t="s">
        <v>538</v>
      </c>
      <c r="B98" s="192" t="s">
        <v>177</v>
      </c>
      <c r="C98" s="70" t="s">
        <v>19</v>
      </c>
      <c r="D98" s="74" t="s">
        <v>15</v>
      </c>
      <c r="E98" s="70" t="s">
        <v>241</v>
      </c>
      <c r="F98" s="70">
        <v>242</v>
      </c>
      <c r="G98" s="72">
        <v>15</v>
      </c>
      <c r="H98" s="72"/>
      <c r="I98" s="16">
        <v>19</v>
      </c>
      <c r="J98" s="16">
        <v>17.094</v>
      </c>
      <c r="K98" s="542">
        <f aca="true" t="shared" si="14" ref="K98:K166">J98/I98*100%</f>
        <v>0.8996842105263159</v>
      </c>
    </row>
    <row r="99" spans="1:11" ht="22.5">
      <c r="A99" s="166" t="s">
        <v>526</v>
      </c>
      <c r="B99" s="192" t="s">
        <v>177</v>
      </c>
      <c r="C99" s="70" t="s">
        <v>19</v>
      </c>
      <c r="D99" s="74" t="s">
        <v>15</v>
      </c>
      <c r="E99" s="70" t="s">
        <v>241</v>
      </c>
      <c r="F99" s="70">
        <v>244</v>
      </c>
      <c r="G99" s="72">
        <v>112</v>
      </c>
      <c r="H99" s="72"/>
      <c r="I99" s="16">
        <f>G99+H99</f>
        <v>112</v>
      </c>
      <c r="J99" s="16">
        <v>79.478</v>
      </c>
      <c r="K99" s="542">
        <f t="shared" si="14"/>
        <v>0.709625</v>
      </c>
    </row>
    <row r="100" spans="1:11" ht="12.75">
      <c r="A100" s="166" t="s">
        <v>118</v>
      </c>
      <c r="B100" s="192" t="s">
        <v>177</v>
      </c>
      <c r="C100" s="70" t="s">
        <v>19</v>
      </c>
      <c r="D100" s="74" t="s">
        <v>15</v>
      </c>
      <c r="E100" s="70" t="s">
        <v>241</v>
      </c>
      <c r="F100" s="70">
        <v>800</v>
      </c>
      <c r="G100" s="72">
        <f aca="true" t="shared" si="15" ref="G100:J101">G101</f>
        <v>2.8</v>
      </c>
      <c r="H100" s="72">
        <f t="shared" si="15"/>
        <v>0</v>
      </c>
      <c r="I100" s="16">
        <f t="shared" si="15"/>
        <v>2.8</v>
      </c>
      <c r="J100" s="16">
        <f t="shared" si="15"/>
        <v>1.192</v>
      </c>
      <c r="K100" s="542">
        <f t="shared" si="14"/>
        <v>0.4257142857142857</v>
      </c>
    </row>
    <row r="101" spans="1:15" s="333" customFormat="1" ht="12.75">
      <c r="A101" s="166" t="s">
        <v>531</v>
      </c>
      <c r="B101" s="192" t="s">
        <v>177</v>
      </c>
      <c r="C101" s="212" t="s">
        <v>19</v>
      </c>
      <c r="D101" s="98" t="s">
        <v>15</v>
      </c>
      <c r="E101" s="70" t="s">
        <v>241</v>
      </c>
      <c r="F101" s="212" t="s">
        <v>119</v>
      </c>
      <c r="G101" s="213">
        <f t="shared" si="15"/>
        <v>2.8</v>
      </c>
      <c r="H101" s="213">
        <f t="shared" si="15"/>
        <v>0</v>
      </c>
      <c r="I101" s="543">
        <f>I102+I103</f>
        <v>2.8</v>
      </c>
      <c r="J101" s="543">
        <f>J102+J103</f>
        <v>1.192</v>
      </c>
      <c r="K101" s="542">
        <f t="shared" si="14"/>
        <v>0.4257142857142857</v>
      </c>
      <c r="L101" s="389"/>
      <c r="M101" s="389"/>
      <c r="N101" s="389"/>
      <c r="O101" s="389"/>
    </row>
    <row r="102" spans="1:15" s="333" customFormat="1" ht="12.75">
      <c r="A102" s="220" t="s">
        <v>17</v>
      </c>
      <c r="B102" s="192" t="s">
        <v>177</v>
      </c>
      <c r="C102" s="212" t="s">
        <v>19</v>
      </c>
      <c r="D102" s="98" t="s">
        <v>15</v>
      </c>
      <c r="E102" s="70" t="s">
        <v>241</v>
      </c>
      <c r="F102" s="212" t="s">
        <v>120</v>
      </c>
      <c r="G102" s="213">
        <v>2.8</v>
      </c>
      <c r="H102" s="213"/>
      <c r="I102" s="543">
        <v>1</v>
      </c>
      <c r="J102" s="543">
        <v>0</v>
      </c>
      <c r="K102" s="542">
        <f t="shared" si="14"/>
        <v>0</v>
      </c>
      <c r="L102" s="389"/>
      <c r="M102" s="389"/>
      <c r="N102" s="389"/>
      <c r="O102" s="389"/>
    </row>
    <row r="103" spans="1:15" s="333" customFormat="1" ht="12.75">
      <c r="A103" s="73" t="s">
        <v>537</v>
      </c>
      <c r="B103" s="192" t="s">
        <v>177</v>
      </c>
      <c r="C103" s="212" t="s">
        <v>19</v>
      </c>
      <c r="D103" s="98" t="s">
        <v>15</v>
      </c>
      <c r="E103" s="70" t="s">
        <v>241</v>
      </c>
      <c r="F103" s="212">
        <v>853</v>
      </c>
      <c r="G103" s="213"/>
      <c r="H103" s="213"/>
      <c r="I103" s="543">
        <v>1.8</v>
      </c>
      <c r="J103" s="543">
        <v>1.192</v>
      </c>
      <c r="K103" s="542"/>
      <c r="L103" s="389"/>
      <c r="M103" s="389"/>
      <c r="N103" s="389"/>
      <c r="O103" s="389"/>
    </row>
    <row r="104" spans="1:11" ht="22.5">
      <c r="A104" s="73" t="s">
        <v>260</v>
      </c>
      <c r="B104" s="192" t="s">
        <v>177</v>
      </c>
      <c r="C104" s="70" t="s">
        <v>19</v>
      </c>
      <c r="D104" s="74" t="s">
        <v>15</v>
      </c>
      <c r="E104" s="70" t="s">
        <v>242</v>
      </c>
      <c r="F104" s="70"/>
      <c r="G104" s="72">
        <f>G105+G110+G109</f>
        <v>8914.1</v>
      </c>
      <c r="H104" s="72">
        <f>H105+H110+H109</f>
        <v>0</v>
      </c>
      <c r="I104" s="72">
        <f>I105+I110</f>
        <v>8556.169</v>
      </c>
      <c r="J104" s="72">
        <f>J105+J110</f>
        <v>6846.974</v>
      </c>
      <c r="K104" s="401">
        <f t="shared" si="14"/>
        <v>0.8002382842134138</v>
      </c>
    </row>
    <row r="105" spans="1:15" ht="33.75">
      <c r="A105" s="73" t="s">
        <v>105</v>
      </c>
      <c r="B105" s="192" t="s">
        <v>177</v>
      </c>
      <c r="C105" s="70" t="s">
        <v>19</v>
      </c>
      <c r="D105" s="74" t="s">
        <v>15</v>
      </c>
      <c r="E105" s="70" t="s">
        <v>243</v>
      </c>
      <c r="F105" s="70">
        <v>100</v>
      </c>
      <c r="G105" s="72">
        <f>G106</f>
        <v>8794.1</v>
      </c>
      <c r="H105" s="72">
        <f>H106</f>
        <v>0</v>
      </c>
      <c r="I105" s="72">
        <f>I106</f>
        <v>8444.609</v>
      </c>
      <c r="J105" s="72">
        <f>J106</f>
        <v>6748.169</v>
      </c>
      <c r="K105" s="401">
        <f t="shared" si="14"/>
        <v>0.7991097041911591</v>
      </c>
      <c r="M105" s="389">
        <f>I105-L105</f>
        <v>8444.609</v>
      </c>
      <c r="O105" s="389">
        <f>J105-N105</f>
        <v>6748.169</v>
      </c>
    </row>
    <row r="106" spans="1:11" ht="12.75">
      <c r="A106" s="73" t="s">
        <v>142</v>
      </c>
      <c r="B106" s="192" t="s">
        <v>177</v>
      </c>
      <c r="C106" s="70" t="s">
        <v>19</v>
      </c>
      <c r="D106" s="74" t="s">
        <v>15</v>
      </c>
      <c r="E106" s="70" t="s">
        <v>243</v>
      </c>
      <c r="F106" s="70">
        <v>110</v>
      </c>
      <c r="G106" s="72">
        <f>G107+G108</f>
        <v>8794.1</v>
      </c>
      <c r="H106" s="72">
        <f>H107+H108</f>
        <v>0</v>
      </c>
      <c r="I106" s="72">
        <f>I107+I108+I109</f>
        <v>8444.609</v>
      </c>
      <c r="J106" s="72">
        <f>J107+J108+J109</f>
        <v>6748.169</v>
      </c>
      <c r="K106" s="401">
        <f t="shared" si="14"/>
        <v>0.7991097041911591</v>
      </c>
    </row>
    <row r="107" spans="1:11" ht="12.75">
      <c r="A107" s="73" t="s">
        <v>577</v>
      </c>
      <c r="B107" s="192" t="s">
        <v>177</v>
      </c>
      <c r="C107" s="70" t="s">
        <v>19</v>
      </c>
      <c r="D107" s="74" t="s">
        <v>15</v>
      </c>
      <c r="E107" s="70" t="s">
        <v>243</v>
      </c>
      <c r="F107" s="70">
        <v>111</v>
      </c>
      <c r="G107" s="72">
        <v>6754.3</v>
      </c>
      <c r="H107" s="72"/>
      <c r="I107" s="16">
        <v>6598.711</v>
      </c>
      <c r="J107" s="16">
        <v>5107.954</v>
      </c>
      <c r="K107" s="542">
        <f t="shared" si="14"/>
        <v>0.7740836051162112</v>
      </c>
    </row>
    <row r="108" spans="1:11" ht="22.5">
      <c r="A108" s="198" t="s">
        <v>576</v>
      </c>
      <c r="B108" s="192" t="s">
        <v>177</v>
      </c>
      <c r="C108" s="70" t="s">
        <v>19</v>
      </c>
      <c r="D108" s="74" t="s">
        <v>15</v>
      </c>
      <c r="E108" s="70" t="s">
        <v>243</v>
      </c>
      <c r="F108" s="70">
        <v>119</v>
      </c>
      <c r="G108" s="72">
        <v>2039.8</v>
      </c>
      <c r="H108" s="72"/>
      <c r="I108" s="16">
        <v>1845.898</v>
      </c>
      <c r="J108" s="16">
        <v>1640.215</v>
      </c>
      <c r="K108" s="542">
        <f t="shared" si="14"/>
        <v>0.8885729330656407</v>
      </c>
    </row>
    <row r="109" spans="1:11" ht="22.5">
      <c r="A109" s="166" t="s">
        <v>523</v>
      </c>
      <c r="B109" s="192" t="s">
        <v>177</v>
      </c>
      <c r="C109" s="70" t="s">
        <v>19</v>
      </c>
      <c r="D109" s="74" t="s">
        <v>15</v>
      </c>
      <c r="E109" s="70" t="s">
        <v>244</v>
      </c>
      <c r="F109" s="70">
        <v>112</v>
      </c>
      <c r="G109" s="72">
        <v>0</v>
      </c>
      <c r="H109" s="72">
        <v>0</v>
      </c>
      <c r="I109" s="16">
        <v>0</v>
      </c>
      <c r="J109" s="16">
        <v>0</v>
      </c>
      <c r="K109" s="542" t="e">
        <f t="shared" si="14"/>
        <v>#DIV/0!</v>
      </c>
    </row>
    <row r="110" spans="1:11" ht="22.5">
      <c r="A110" s="73" t="s">
        <v>386</v>
      </c>
      <c r="B110" s="192" t="s">
        <v>177</v>
      </c>
      <c r="C110" s="70" t="s">
        <v>19</v>
      </c>
      <c r="D110" s="74" t="s">
        <v>15</v>
      </c>
      <c r="E110" s="70" t="s">
        <v>244</v>
      </c>
      <c r="F110" s="70" t="s">
        <v>113</v>
      </c>
      <c r="G110" s="72">
        <f>SUM(G111)</f>
        <v>120</v>
      </c>
      <c r="H110" s="72">
        <f>SUM(H111)</f>
        <v>0</v>
      </c>
      <c r="I110" s="16">
        <f>SUM(I111)</f>
        <v>111.56</v>
      </c>
      <c r="J110" s="16">
        <f>SUM(J111)</f>
        <v>98.805</v>
      </c>
      <c r="K110" s="542">
        <f t="shared" si="14"/>
        <v>0.8856669057009682</v>
      </c>
    </row>
    <row r="111" spans="1:11" ht="22.5">
      <c r="A111" s="73" t="s">
        <v>525</v>
      </c>
      <c r="B111" s="192" t="s">
        <v>177</v>
      </c>
      <c r="C111" s="70" t="s">
        <v>19</v>
      </c>
      <c r="D111" s="74" t="s">
        <v>15</v>
      </c>
      <c r="E111" s="70" t="s">
        <v>244</v>
      </c>
      <c r="F111" s="70" t="s">
        <v>115</v>
      </c>
      <c r="G111" s="72">
        <f>G113+G112</f>
        <v>120</v>
      </c>
      <c r="H111" s="72">
        <f>H113+H112</f>
        <v>0</v>
      </c>
      <c r="I111" s="16">
        <f>I113+I112</f>
        <v>111.56</v>
      </c>
      <c r="J111" s="16">
        <f>J113+J112</f>
        <v>98.805</v>
      </c>
      <c r="K111" s="542">
        <f t="shared" si="14"/>
        <v>0.8856669057009682</v>
      </c>
    </row>
    <row r="112" spans="1:11" ht="22.5">
      <c r="A112" s="166" t="s">
        <v>538</v>
      </c>
      <c r="B112" s="192" t="s">
        <v>177</v>
      </c>
      <c r="C112" s="70" t="s">
        <v>19</v>
      </c>
      <c r="D112" s="74" t="s">
        <v>15</v>
      </c>
      <c r="E112" s="70" t="s">
        <v>244</v>
      </c>
      <c r="F112" s="70">
        <v>242</v>
      </c>
      <c r="G112" s="72">
        <v>85</v>
      </c>
      <c r="H112" s="72"/>
      <c r="I112" s="16">
        <v>81</v>
      </c>
      <c r="J112" s="16">
        <v>73.245</v>
      </c>
      <c r="K112" s="542">
        <f t="shared" si="14"/>
        <v>0.9042592592592593</v>
      </c>
    </row>
    <row r="113" spans="1:11" ht="22.5">
      <c r="A113" s="166" t="s">
        <v>526</v>
      </c>
      <c r="B113" s="192" t="s">
        <v>177</v>
      </c>
      <c r="C113" s="70" t="s">
        <v>19</v>
      </c>
      <c r="D113" s="74" t="s">
        <v>15</v>
      </c>
      <c r="E113" s="70" t="s">
        <v>244</v>
      </c>
      <c r="F113" s="70" t="s">
        <v>117</v>
      </c>
      <c r="G113" s="72">
        <v>35</v>
      </c>
      <c r="H113" s="72"/>
      <c r="I113" s="16">
        <v>30.56</v>
      </c>
      <c r="J113" s="16">
        <v>25.56</v>
      </c>
      <c r="K113" s="542">
        <f t="shared" si="14"/>
        <v>0.8363874345549738</v>
      </c>
    </row>
    <row r="114" spans="1:11" ht="22.5">
      <c r="A114" s="166" t="s">
        <v>260</v>
      </c>
      <c r="B114" s="192" t="s">
        <v>177</v>
      </c>
      <c r="C114" s="70" t="s">
        <v>19</v>
      </c>
      <c r="D114" s="74" t="s">
        <v>15</v>
      </c>
      <c r="E114" s="70" t="s">
        <v>263</v>
      </c>
      <c r="F114" s="70"/>
      <c r="G114" s="72"/>
      <c r="H114" s="72"/>
      <c r="I114" s="16">
        <f aca="true" t="shared" si="16" ref="I114:J116">I115</f>
        <v>4.44</v>
      </c>
      <c r="J114" s="16">
        <f t="shared" si="16"/>
        <v>4.44</v>
      </c>
      <c r="K114" s="542">
        <f t="shared" si="14"/>
        <v>1</v>
      </c>
    </row>
    <row r="115" spans="1:11" ht="22.5">
      <c r="A115" s="73" t="s">
        <v>386</v>
      </c>
      <c r="B115" s="192" t="s">
        <v>177</v>
      </c>
      <c r="C115" s="70" t="s">
        <v>19</v>
      </c>
      <c r="D115" s="74" t="s">
        <v>15</v>
      </c>
      <c r="E115" s="70" t="s">
        <v>263</v>
      </c>
      <c r="F115" s="70">
        <v>200</v>
      </c>
      <c r="G115" s="72"/>
      <c r="H115" s="72"/>
      <c r="I115" s="16">
        <f t="shared" si="16"/>
        <v>4.44</v>
      </c>
      <c r="J115" s="16">
        <f t="shared" si="16"/>
        <v>4.44</v>
      </c>
      <c r="K115" s="542">
        <f t="shared" si="14"/>
        <v>1</v>
      </c>
    </row>
    <row r="116" spans="1:11" ht="22.5">
      <c r="A116" s="73" t="s">
        <v>525</v>
      </c>
      <c r="B116" s="192" t="s">
        <v>177</v>
      </c>
      <c r="C116" s="70" t="s">
        <v>19</v>
      </c>
      <c r="D116" s="74" t="s">
        <v>15</v>
      </c>
      <c r="E116" s="70" t="s">
        <v>263</v>
      </c>
      <c r="F116" s="70">
        <v>240</v>
      </c>
      <c r="G116" s="72"/>
      <c r="H116" s="72"/>
      <c r="I116" s="16">
        <f t="shared" si="16"/>
        <v>4.44</v>
      </c>
      <c r="J116" s="16">
        <f t="shared" si="16"/>
        <v>4.44</v>
      </c>
      <c r="K116" s="401">
        <f t="shared" si="14"/>
        <v>1</v>
      </c>
    </row>
    <row r="117" spans="1:11" ht="22.5">
      <c r="A117" s="166" t="s">
        <v>526</v>
      </c>
      <c r="B117" s="192" t="s">
        <v>177</v>
      </c>
      <c r="C117" s="70" t="s">
        <v>19</v>
      </c>
      <c r="D117" s="74" t="s">
        <v>15</v>
      </c>
      <c r="E117" s="70" t="s">
        <v>263</v>
      </c>
      <c r="F117" s="70">
        <v>244</v>
      </c>
      <c r="G117" s="72"/>
      <c r="H117" s="72"/>
      <c r="I117" s="16">
        <v>4.44</v>
      </c>
      <c r="J117" s="16">
        <v>4.44</v>
      </c>
      <c r="K117" s="542">
        <f t="shared" si="14"/>
        <v>1</v>
      </c>
    </row>
    <row r="118" spans="1:15" ht="21">
      <c r="A118" s="86" t="s">
        <v>409</v>
      </c>
      <c r="B118" s="156" t="s">
        <v>29</v>
      </c>
      <c r="C118" s="157" t="s">
        <v>8</v>
      </c>
      <c r="D118" s="158" t="s">
        <v>8</v>
      </c>
      <c r="E118" s="157" t="s">
        <v>9</v>
      </c>
      <c r="F118" s="157" t="s">
        <v>10</v>
      </c>
      <c r="G118" s="155">
        <f>G119</f>
        <v>63732.700000000004</v>
      </c>
      <c r="H118" s="155">
        <f>H119</f>
        <v>0</v>
      </c>
      <c r="I118" s="155">
        <f>I119</f>
        <v>66142.567</v>
      </c>
      <c r="J118" s="155">
        <f>J119</f>
        <v>49010.09</v>
      </c>
      <c r="K118" s="489">
        <f t="shared" si="14"/>
        <v>0.7409765333117476</v>
      </c>
      <c r="L118" s="389">
        <v>66142.567</v>
      </c>
      <c r="M118" s="389">
        <f>L118-I118</f>
        <v>0</v>
      </c>
      <c r="N118" s="389">
        <v>49010.09</v>
      </c>
      <c r="O118" s="389">
        <f>N118-J118</f>
        <v>0</v>
      </c>
    </row>
    <row r="119" spans="1:11" ht="12.75">
      <c r="A119" s="194" t="s">
        <v>33</v>
      </c>
      <c r="B119" s="93" t="s">
        <v>29</v>
      </c>
      <c r="C119" s="92" t="s">
        <v>16</v>
      </c>
      <c r="D119" s="93" t="s">
        <v>8</v>
      </c>
      <c r="E119" s="92" t="s">
        <v>9</v>
      </c>
      <c r="F119" s="92" t="s">
        <v>10</v>
      </c>
      <c r="G119" s="195">
        <f>G120+G179</f>
        <v>63732.700000000004</v>
      </c>
      <c r="H119" s="195">
        <f>H120+H179</f>
        <v>0</v>
      </c>
      <c r="I119" s="195">
        <f>I120+I179+I173</f>
        <v>66142.567</v>
      </c>
      <c r="J119" s="195">
        <f>J120+J179+J173</f>
        <v>49010.09</v>
      </c>
      <c r="K119" s="490">
        <f t="shared" si="14"/>
        <v>0.7409765333117476</v>
      </c>
    </row>
    <row r="120" spans="1:15" ht="12.75">
      <c r="A120" s="194" t="s">
        <v>34</v>
      </c>
      <c r="B120" s="93" t="s">
        <v>29</v>
      </c>
      <c r="C120" s="92" t="s">
        <v>16</v>
      </c>
      <c r="D120" s="93" t="s">
        <v>14</v>
      </c>
      <c r="E120" s="70"/>
      <c r="F120" s="70"/>
      <c r="G120" s="195">
        <f>G121</f>
        <v>59859.100000000006</v>
      </c>
      <c r="H120" s="195">
        <f>H121</f>
        <v>0</v>
      </c>
      <c r="I120" s="195">
        <f>I121</f>
        <v>30315.767</v>
      </c>
      <c r="J120" s="195">
        <f>J121</f>
        <v>22178.519</v>
      </c>
      <c r="K120" s="490">
        <f t="shared" si="14"/>
        <v>0.7315836343510623</v>
      </c>
      <c r="L120" s="389">
        <v>30315.767</v>
      </c>
      <c r="M120" s="389">
        <f>I120-L120</f>
        <v>0</v>
      </c>
      <c r="N120" s="389">
        <v>22178.519</v>
      </c>
      <c r="O120" s="389">
        <f>J120-N120</f>
        <v>0</v>
      </c>
    </row>
    <row r="121" spans="1:11" ht="21">
      <c r="A121" s="194" t="s">
        <v>585</v>
      </c>
      <c r="B121" s="93" t="s">
        <v>29</v>
      </c>
      <c r="C121" s="92">
        <v>10</v>
      </c>
      <c r="D121" s="93" t="s">
        <v>14</v>
      </c>
      <c r="E121" s="92" t="s">
        <v>314</v>
      </c>
      <c r="F121" s="92"/>
      <c r="G121" s="195">
        <f>G122+G146</f>
        <v>59859.100000000006</v>
      </c>
      <c r="H121" s="195">
        <f>H122+H146</f>
        <v>0</v>
      </c>
      <c r="I121" s="195">
        <f>I122+I146</f>
        <v>30315.767</v>
      </c>
      <c r="J121" s="195">
        <f>J122+J146</f>
        <v>22178.519</v>
      </c>
      <c r="K121" s="490">
        <f t="shared" si="14"/>
        <v>0.7315836343510623</v>
      </c>
    </row>
    <row r="122" spans="1:15" s="227" customFormat="1" ht="22.5">
      <c r="A122" s="73" t="s">
        <v>316</v>
      </c>
      <c r="B122" s="98" t="s">
        <v>29</v>
      </c>
      <c r="C122" s="98" t="s">
        <v>16</v>
      </c>
      <c r="D122" s="98" t="s">
        <v>14</v>
      </c>
      <c r="E122" s="98" t="s">
        <v>315</v>
      </c>
      <c r="F122" s="222"/>
      <c r="G122" s="213">
        <f>G128+G123+G133+G141</f>
        <v>49720.4</v>
      </c>
      <c r="H122" s="213">
        <f>H128+H123+H133+H141</f>
        <v>0</v>
      </c>
      <c r="I122" s="213">
        <f>+I123+I133+I141</f>
        <v>17767.2</v>
      </c>
      <c r="J122" s="213">
        <f>+J123+J133+J141</f>
        <v>13369.326</v>
      </c>
      <c r="K122" s="401">
        <f t="shared" si="14"/>
        <v>0.7524723085235715</v>
      </c>
      <c r="L122" s="391"/>
      <c r="M122" s="391"/>
      <c r="N122" s="391"/>
      <c r="O122" s="391"/>
    </row>
    <row r="123" spans="1:15" s="227" customFormat="1" ht="22.5">
      <c r="A123" s="73" t="s">
        <v>328</v>
      </c>
      <c r="B123" s="98" t="s">
        <v>29</v>
      </c>
      <c r="C123" s="98" t="s">
        <v>16</v>
      </c>
      <c r="D123" s="98" t="s">
        <v>14</v>
      </c>
      <c r="E123" s="98" t="s">
        <v>329</v>
      </c>
      <c r="F123" s="222"/>
      <c r="G123" s="213">
        <f aca="true" t="shared" si="17" ref="G123:J124">G124</f>
        <v>9011.8</v>
      </c>
      <c r="H123" s="213">
        <f t="shared" si="17"/>
        <v>0</v>
      </c>
      <c r="I123" s="213">
        <f t="shared" si="17"/>
        <v>9011.8</v>
      </c>
      <c r="J123" s="213">
        <f t="shared" si="17"/>
        <v>5480.788</v>
      </c>
      <c r="K123" s="401">
        <f t="shared" si="14"/>
        <v>0.6081790541290308</v>
      </c>
      <c r="L123" s="391"/>
      <c r="M123" s="391"/>
      <c r="N123" s="391"/>
      <c r="O123" s="391"/>
    </row>
    <row r="124" spans="1:15" s="227" customFormat="1" ht="11.25">
      <c r="A124" s="220" t="s">
        <v>147</v>
      </c>
      <c r="B124" s="98" t="s">
        <v>29</v>
      </c>
      <c r="C124" s="98" t="s">
        <v>16</v>
      </c>
      <c r="D124" s="98" t="s">
        <v>14</v>
      </c>
      <c r="E124" s="98" t="s">
        <v>319</v>
      </c>
      <c r="F124" s="222"/>
      <c r="G124" s="213">
        <f t="shared" si="17"/>
        <v>9011.8</v>
      </c>
      <c r="H124" s="213">
        <f t="shared" si="17"/>
        <v>0</v>
      </c>
      <c r="I124" s="213">
        <f t="shared" si="17"/>
        <v>9011.8</v>
      </c>
      <c r="J124" s="213">
        <f t="shared" si="17"/>
        <v>5480.788</v>
      </c>
      <c r="K124" s="401">
        <f t="shared" si="14"/>
        <v>0.6081790541290308</v>
      </c>
      <c r="L124" s="391"/>
      <c r="M124" s="391"/>
      <c r="N124" s="391"/>
      <c r="O124" s="391"/>
    </row>
    <row r="125" spans="1:15" s="227" customFormat="1" ht="11.25">
      <c r="A125" s="220" t="s">
        <v>53</v>
      </c>
      <c r="B125" s="98" t="s">
        <v>29</v>
      </c>
      <c r="C125" s="98" t="s">
        <v>16</v>
      </c>
      <c r="D125" s="98" t="s">
        <v>14</v>
      </c>
      <c r="E125" s="98" t="s">
        <v>319</v>
      </c>
      <c r="F125" s="98" t="s">
        <v>54</v>
      </c>
      <c r="G125" s="213">
        <f>G127</f>
        <v>9011.8</v>
      </c>
      <c r="H125" s="213">
        <f>H127</f>
        <v>0</v>
      </c>
      <c r="I125" s="213">
        <f>I127</f>
        <v>9011.8</v>
      </c>
      <c r="J125" s="213">
        <f>J127</f>
        <v>5480.788</v>
      </c>
      <c r="K125" s="401">
        <f t="shared" si="14"/>
        <v>0.6081790541290308</v>
      </c>
      <c r="L125" s="391"/>
      <c r="M125" s="391"/>
      <c r="N125" s="391"/>
      <c r="O125" s="391"/>
    </row>
    <row r="126" spans="1:15" s="227" customFormat="1" ht="11.25">
      <c r="A126" s="220" t="s">
        <v>30</v>
      </c>
      <c r="B126" s="98" t="s">
        <v>29</v>
      </c>
      <c r="C126" s="98" t="s">
        <v>16</v>
      </c>
      <c r="D126" s="98" t="s">
        <v>14</v>
      </c>
      <c r="E126" s="98" t="s">
        <v>319</v>
      </c>
      <c r="F126" s="222">
        <v>310</v>
      </c>
      <c r="G126" s="213">
        <f>G127</f>
        <v>9011.8</v>
      </c>
      <c r="H126" s="213">
        <f>H127</f>
        <v>0</v>
      </c>
      <c r="I126" s="213">
        <f>I127</f>
        <v>9011.8</v>
      </c>
      <c r="J126" s="213">
        <f>J127</f>
        <v>5480.788</v>
      </c>
      <c r="K126" s="401">
        <f t="shared" si="14"/>
        <v>0.6081790541290308</v>
      </c>
      <c r="L126" s="391"/>
      <c r="M126" s="391"/>
      <c r="N126" s="391"/>
      <c r="O126" s="391"/>
    </row>
    <row r="127" spans="1:15" s="227" customFormat="1" ht="22.5">
      <c r="A127" s="166" t="s">
        <v>527</v>
      </c>
      <c r="B127" s="98" t="s">
        <v>29</v>
      </c>
      <c r="C127" s="98" t="s">
        <v>16</v>
      </c>
      <c r="D127" s="98" t="s">
        <v>14</v>
      </c>
      <c r="E127" s="98" t="s">
        <v>319</v>
      </c>
      <c r="F127" s="222">
        <v>313</v>
      </c>
      <c r="G127" s="213">
        <v>9011.8</v>
      </c>
      <c r="H127" s="213"/>
      <c r="I127" s="72">
        <f>G127+H127</f>
        <v>9011.8</v>
      </c>
      <c r="J127" s="213">
        <v>5480.788</v>
      </c>
      <c r="K127" s="401">
        <f t="shared" si="14"/>
        <v>0.6081790541290308</v>
      </c>
      <c r="L127" s="391"/>
      <c r="M127" s="391"/>
      <c r="N127" s="391"/>
      <c r="O127" s="391"/>
    </row>
    <row r="128" spans="1:15" s="227" customFormat="1" ht="45" hidden="1">
      <c r="A128" s="544" t="s">
        <v>330</v>
      </c>
      <c r="B128" s="545" t="s">
        <v>29</v>
      </c>
      <c r="C128" s="545" t="s">
        <v>16</v>
      </c>
      <c r="D128" s="545" t="s">
        <v>14</v>
      </c>
      <c r="E128" s="545" t="s">
        <v>317</v>
      </c>
      <c r="F128" s="546"/>
      <c r="G128" s="547">
        <f aca="true" t="shared" si="18" ref="G128:J129">G129</f>
        <v>31953.2</v>
      </c>
      <c r="H128" s="547">
        <f t="shared" si="18"/>
        <v>0</v>
      </c>
      <c r="I128" s="547">
        <f t="shared" si="18"/>
        <v>31953.2</v>
      </c>
      <c r="J128" s="547">
        <f t="shared" si="18"/>
        <v>10074.572</v>
      </c>
      <c r="K128" s="548">
        <f t="shared" si="14"/>
        <v>0.31529148880237345</v>
      </c>
      <c r="L128" s="391"/>
      <c r="M128" s="391"/>
      <c r="N128" s="391"/>
      <c r="O128" s="391"/>
    </row>
    <row r="129" spans="1:15" s="327" customFormat="1" ht="45" hidden="1">
      <c r="A129" s="549" t="s">
        <v>357</v>
      </c>
      <c r="B129" s="545" t="s">
        <v>29</v>
      </c>
      <c r="C129" s="545" t="s">
        <v>16</v>
      </c>
      <c r="D129" s="545" t="s">
        <v>14</v>
      </c>
      <c r="E129" s="545" t="s">
        <v>318</v>
      </c>
      <c r="F129" s="550"/>
      <c r="G129" s="551">
        <f t="shared" si="18"/>
        <v>31953.2</v>
      </c>
      <c r="H129" s="551">
        <f t="shared" si="18"/>
        <v>0</v>
      </c>
      <c r="I129" s="551">
        <f t="shared" si="18"/>
        <v>31953.2</v>
      </c>
      <c r="J129" s="551">
        <f t="shared" si="18"/>
        <v>10074.572</v>
      </c>
      <c r="K129" s="548">
        <f t="shared" si="14"/>
        <v>0.31529148880237345</v>
      </c>
      <c r="L129" s="390"/>
      <c r="M129" s="390"/>
      <c r="N129" s="390"/>
      <c r="O129" s="390"/>
    </row>
    <row r="130" spans="1:15" s="227" customFormat="1" ht="11.25" hidden="1">
      <c r="A130" s="552" t="s">
        <v>53</v>
      </c>
      <c r="B130" s="545" t="s">
        <v>29</v>
      </c>
      <c r="C130" s="545" t="s">
        <v>16</v>
      </c>
      <c r="D130" s="545" t="s">
        <v>14</v>
      </c>
      <c r="E130" s="545" t="s">
        <v>318</v>
      </c>
      <c r="F130" s="545" t="s">
        <v>54</v>
      </c>
      <c r="G130" s="547">
        <f>G132</f>
        <v>31953.2</v>
      </c>
      <c r="H130" s="547">
        <f>H132</f>
        <v>0</v>
      </c>
      <c r="I130" s="547">
        <f>I132</f>
        <v>31953.2</v>
      </c>
      <c r="J130" s="547">
        <f>J132</f>
        <v>10074.572</v>
      </c>
      <c r="K130" s="548">
        <f t="shared" si="14"/>
        <v>0.31529148880237345</v>
      </c>
      <c r="L130" s="391"/>
      <c r="M130" s="391"/>
      <c r="N130" s="391"/>
      <c r="O130" s="391"/>
    </row>
    <row r="131" spans="1:15" s="227" customFormat="1" ht="11.25" hidden="1">
      <c r="A131" s="552" t="s">
        <v>30</v>
      </c>
      <c r="B131" s="545" t="s">
        <v>29</v>
      </c>
      <c r="C131" s="545" t="s">
        <v>16</v>
      </c>
      <c r="D131" s="545" t="s">
        <v>14</v>
      </c>
      <c r="E131" s="545" t="s">
        <v>318</v>
      </c>
      <c r="F131" s="546">
        <v>310</v>
      </c>
      <c r="G131" s="547">
        <f>G132</f>
        <v>31953.2</v>
      </c>
      <c r="H131" s="547">
        <f>H132</f>
        <v>0</v>
      </c>
      <c r="I131" s="547">
        <f>I132</f>
        <v>31953.2</v>
      </c>
      <c r="J131" s="547">
        <f>J132</f>
        <v>10074.572</v>
      </c>
      <c r="K131" s="548">
        <f t="shared" si="14"/>
        <v>0.31529148880237345</v>
      </c>
      <c r="L131" s="391"/>
      <c r="M131" s="391"/>
      <c r="N131" s="391"/>
      <c r="O131" s="391"/>
    </row>
    <row r="132" spans="1:15" s="227" customFormat="1" ht="22.5" hidden="1">
      <c r="A132" s="553" t="s">
        <v>527</v>
      </c>
      <c r="B132" s="545" t="s">
        <v>29</v>
      </c>
      <c r="C132" s="545" t="s">
        <v>16</v>
      </c>
      <c r="D132" s="545" t="s">
        <v>14</v>
      </c>
      <c r="E132" s="545" t="s">
        <v>318</v>
      </c>
      <c r="F132" s="546">
        <v>313</v>
      </c>
      <c r="G132" s="547">
        <v>31953.2</v>
      </c>
      <c r="H132" s="547"/>
      <c r="I132" s="551">
        <f>G132+H132</f>
        <v>31953.2</v>
      </c>
      <c r="J132" s="547">
        <v>10074.572</v>
      </c>
      <c r="K132" s="548">
        <f t="shared" si="14"/>
        <v>0.31529148880237345</v>
      </c>
      <c r="L132" s="391"/>
      <c r="M132" s="391"/>
      <c r="N132" s="391"/>
      <c r="O132" s="391"/>
    </row>
    <row r="133" spans="1:11" ht="22.5">
      <c r="A133" s="73" t="s">
        <v>83</v>
      </c>
      <c r="B133" s="74" t="s">
        <v>29</v>
      </c>
      <c r="C133" s="70">
        <v>10</v>
      </c>
      <c r="D133" s="74" t="s">
        <v>14</v>
      </c>
      <c r="E133" s="70" t="s">
        <v>331</v>
      </c>
      <c r="F133" s="70" t="s">
        <v>10</v>
      </c>
      <c r="G133" s="72">
        <f>G134</f>
        <v>8526.5</v>
      </c>
      <c r="H133" s="72">
        <f>H134</f>
        <v>0</v>
      </c>
      <c r="I133" s="72">
        <f>I134</f>
        <v>8526.5</v>
      </c>
      <c r="J133" s="72">
        <f>J134</f>
        <v>7721.8</v>
      </c>
      <c r="K133" s="401">
        <f t="shared" si="14"/>
        <v>0.9056236439336187</v>
      </c>
    </row>
    <row r="134" spans="1:11" ht="22.5">
      <c r="A134" s="73" t="s">
        <v>22</v>
      </c>
      <c r="B134" s="74" t="s">
        <v>29</v>
      </c>
      <c r="C134" s="70" t="s">
        <v>16</v>
      </c>
      <c r="D134" s="74" t="s">
        <v>14</v>
      </c>
      <c r="E134" s="70" t="s">
        <v>332</v>
      </c>
      <c r="F134" s="70"/>
      <c r="G134" s="72">
        <f>G135+G138</f>
        <v>8526.5</v>
      </c>
      <c r="H134" s="72">
        <f>H135+H138</f>
        <v>0</v>
      </c>
      <c r="I134" s="72">
        <f>I135+I138</f>
        <v>8526.5</v>
      </c>
      <c r="J134" s="72">
        <f>J135+J138</f>
        <v>7721.8</v>
      </c>
      <c r="K134" s="401">
        <f t="shared" si="14"/>
        <v>0.9056236439336187</v>
      </c>
    </row>
    <row r="135" spans="1:11" ht="22.5">
      <c r="A135" s="73" t="s">
        <v>386</v>
      </c>
      <c r="B135" s="74" t="s">
        <v>29</v>
      </c>
      <c r="C135" s="70" t="s">
        <v>16</v>
      </c>
      <c r="D135" s="74" t="s">
        <v>14</v>
      </c>
      <c r="E135" s="70" t="s">
        <v>332</v>
      </c>
      <c r="F135" s="70" t="s">
        <v>113</v>
      </c>
      <c r="G135" s="72">
        <f>SUM(G136)</f>
        <v>127.9</v>
      </c>
      <c r="H135" s="72">
        <f>SUM(H136)</f>
        <v>0</v>
      </c>
      <c r="I135" s="72">
        <f>SUM(I136)</f>
        <v>127.9</v>
      </c>
      <c r="J135" s="72">
        <f>SUM(J136)</f>
        <v>0</v>
      </c>
      <c r="K135" s="401">
        <f t="shared" si="14"/>
        <v>0</v>
      </c>
    </row>
    <row r="136" spans="1:11" ht="22.5">
      <c r="A136" s="73" t="s">
        <v>525</v>
      </c>
      <c r="B136" s="74" t="s">
        <v>29</v>
      </c>
      <c r="C136" s="70" t="s">
        <v>16</v>
      </c>
      <c r="D136" s="74" t="s">
        <v>14</v>
      </c>
      <c r="E136" s="70" t="s">
        <v>332</v>
      </c>
      <c r="F136" s="70" t="s">
        <v>115</v>
      </c>
      <c r="G136" s="72">
        <f>G137</f>
        <v>127.9</v>
      </c>
      <c r="H136" s="72">
        <f>H137</f>
        <v>0</v>
      </c>
      <c r="I136" s="72">
        <f>I137</f>
        <v>127.9</v>
      </c>
      <c r="J136" s="72">
        <f>J137</f>
        <v>0</v>
      </c>
      <c r="K136" s="401">
        <f t="shared" si="14"/>
        <v>0</v>
      </c>
    </row>
    <row r="137" spans="1:11" ht="22.5">
      <c r="A137" s="166" t="s">
        <v>526</v>
      </c>
      <c r="B137" s="74" t="s">
        <v>29</v>
      </c>
      <c r="C137" s="70" t="s">
        <v>16</v>
      </c>
      <c r="D137" s="74" t="s">
        <v>14</v>
      </c>
      <c r="E137" s="70" t="s">
        <v>332</v>
      </c>
      <c r="F137" s="70" t="s">
        <v>117</v>
      </c>
      <c r="G137" s="72">
        <v>127.9</v>
      </c>
      <c r="H137" s="72"/>
      <c r="I137" s="72">
        <v>127.9</v>
      </c>
      <c r="J137" s="72">
        <v>0</v>
      </c>
      <c r="K137" s="401">
        <f t="shared" si="14"/>
        <v>0</v>
      </c>
    </row>
    <row r="138" spans="1:11" ht="12.75">
      <c r="A138" s="220" t="s">
        <v>53</v>
      </c>
      <c r="B138" s="74" t="s">
        <v>29</v>
      </c>
      <c r="C138" s="70" t="s">
        <v>16</v>
      </c>
      <c r="D138" s="74" t="s">
        <v>14</v>
      </c>
      <c r="E138" s="70" t="s">
        <v>332</v>
      </c>
      <c r="F138" s="70">
        <v>300</v>
      </c>
      <c r="G138" s="72">
        <f aca="true" t="shared" si="19" ref="G138:J139">G139</f>
        <v>8398.6</v>
      </c>
      <c r="H138" s="72">
        <f t="shared" si="19"/>
        <v>0</v>
      </c>
      <c r="I138" s="72">
        <f t="shared" si="19"/>
        <v>8398.6</v>
      </c>
      <c r="J138" s="72">
        <f t="shared" si="19"/>
        <v>7721.8</v>
      </c>
      <c r="K138" s="401">
        <f t="shared" si="14"/>
        <v>0.9194151406186746</v>
      </c>
    </row>
    <row r="139" spans="1:11" ht="12.75">
      <c r="A139" s="220" t="s">
        <v>30</v>
      </c>
      <c r="B139" s="74" t="s">
        <v>29</v>
      </c>
      <c r="C139" s="70" t="s">
        <v>16</v>
      </c>
      <c r="D139" s="74" t="s">
        <v>14</v>
      </c>
      <c r="E139" s="70" t="s">
        <v>332</v>
      </c>
      <c r="F139" s="70">
        <v>310</v>
      </c>
      <c r="G139" s="72">
        <f t="shared" si="19"/>
        <v>8398.6</v>
      </c>
      <c r="H139" s="72">
        <f t="shared" si="19"/>
        <v>0</v>
      </c>
      <c r="I139" s="72">
        <f t="shared" si="19"/>
        <v>8398.6</v>
      </c>
      <c r="J139" s="72">
        <f t="shared" si="19"/>
        <v>7721.8</v>
      </c>
      <c r="K139" s="401">
        <f t="shared" si="14"/>
        <v>0.9194151406186746</v>
      </c>
    </row>
    <row r="140" spans="1:11" ht="22.5">
      <c r="A140" s="166" t="s">
        <v>527</v>
      </c>
      <c r="B140" s="74" t="s">
        <v>29</v>
      </c>
      <c r="C140" s="70">
        <v>10</v>
      </c>
      <c r="D140" s="74" t="s">
        <v>14</v>
      </c>
      <c r="E140" s="70" t="s">
        <v>332</v>
      </c>
      <c r="F140" s="70">
        <v>313</v>
      </c>
      <c r="G140" s="72">
        <v>8398.6</v>
      </c>
      <c r="H140" s="72"/>
      <c r="I140" s="72">
        <f>G140+H140</f>
        <v>8398.6</v>
      </c>
      <c r="J140" s="72">
        <v>7721.8</v>
      </c>
      <c r="K140" s="401">
        <f t="shared" si="14"/>
        <v>0.9194151406186746</v>
      </c>
    </row>
    <row r="141" spans="1:15" s="227" customFormat="1" ht="22.5">
      <c r="A141" s="220" t="s">
        <v>333</v>
      </c>
      <c r="B141" s="98" t="s">
        <v>29</v>
      </c>
      <c r="C141" s="98" t="s">
        <v>16</v>
      </c>
      <c r="D141" s="98" t="s">
        <v>14</v>
      </c>
      <c r="E141" s="98" t="s">
        <v>334</v>
      </c>
      <c r="F141" s="98"/>
      <c r="G141" s="213">
        <f>G143</f>
        <v>228.9</v>
      </c>
      <c r="H141" s="213">
        <f>H143</f>
        <v>0</v>
      </c>
      <c r="I141" s="213">
        <f>I143</f>
        <v>228.9</v>
      </c>
      <c r="J141" s="213">
        <f>J143</f>
        <v>166.738</v>
      </c>
      <c r="K141" s="401">
        <f t="shared" si="14"/>
        <v>0.7284316295325469</v>
      </c>
      <c r="L141" s="391"/>
      <c r="M141" s="391"/>
      <c r="N141" s="391"/>
      <c r="O141" s="391"/>
    </row>
    <row r="142" spans="1:15" s="227" customFormat="1" ht="22.5">
      <c r="A142" s="220" t="s">
        <v>335</v>
      </c>
      <c r="B142" s="98" t="s">
        <v>29</v>
      </c>
      <c r="C142" s="98" t="s">
        <v>16</v>
      </c>
      <c r="D142" s="98" t="s">
        <v>14</v>
      </c>
      <c r="E142" s="98" t="s">
        <v>321</v>
      </c>
      <c r="F142" s="98"/>
      <c r="G142" s="213">
        <f aca="true" t="shared" si="20" ref="G142:J144">G143</f>
        <v>228.9</v>
      </c>
      <c r="H142" s="213">
        <f t="shared" si="20"/>
        <v>0</v>
      </c>
      <c r="I142" s="213">
        <f t="shared" si="20"/>
        <v>228.9</v>
      </c>
      <c r="J142" s="213">
        <f t="shared" si="20"/>
        <v>166.738</v>
      </c>
      <c r="K142" s="401">
        <f t="shared" si="14"/>
        <v>0.7284316295325469</v>
      </c>
      <c r="L142" s="391"/>
      <c r="M142" s="391"/>
      <c r="N142" s="391"/>
      <c r="O142" s="391"/>
    </row>
    <row r="143" spans="1:15" s="227" customFormat="1" ht="11.25">
      <c r="A143" s="220" t="s">
        <v>53</v>
      </c>
      <c r="B143" s="98" t="s">
        <v>29</v>
      </c>
      <c r="C143" s="98" t="s">
        <v>16</v>
      </c>
      <c r="D143" s="98" t="s">
        <v>14</v>
      </c>
      <c r="E143" s="98" t="s">
        <v>321</v>
      </c>
      <c r="F143" s="98" t="s">
        <v>54</v>
      </c>
      <c r="G143" s="213">
        <f t="shared" si="20"/>
        <v>228.9</v>
      </c>
      <c r="H143" s="213">
        <f t="shared" si="20"/>
        <v>0</v>
      </c>
      <c r="I143" s="213">
        <f t="shared" si="20"/>
        <v>228.9</v>
      </c>
      <c r="J143" s="213">
        <f t="shared" si="20"/>
        <v>166.738</v>
      </c>
      <c r="K143" s="401">
        <f t="shared" si="14"/>
        <v>0.7284316295325469</v>
      </c>
      <c r="L143" s="391"/>
      <c r="M143" s="391"/>
      <c r="N143" s="391"/>
      <c r="O143" s="391"/>
    </row>
    <row r="144" spans="1:15" s="227" customFormat="1" ht="11.25">
      <c r="A144" s="220" t="s">
        <v>30</v>
      </c>
      <c r="B144" s="98" t="s">
        <v>29</v>
      </c>
      <c r="C144" s="98" t="s">
        <v>16</v>
      </c>
      <c r="D144" s="98" t="s">
        <v>14</v>
      </c>
      <c r="E144" s="98" t="s">
        <v>321</v>
      </c>
      <c r="F144" s="222">
        <v>310</v>
      </c>
      <c r="G144" s="213">
        <f t="shared" si="20"/>
        <v>228.9</v>
      </c>
      <c r="H144" s="213">
        <f t="shared" si="20"/>
        <v>0</v>
      </c>
      <c r="I144" s="213">
        <f t="shared" si="20"/>
        <v>228.9</v>
      </c>
      <c r="J144" s="213">
        <f t="shared" si="20"/>
        <v>166.738</v>
      </c>
      <c r="K144" s="401">
        <f t="shared" si="14"/>
        <v>0.7284316295325469</v>
      </c>
      <c r="L144" s="391"/>
      <c r="M144" s="391"/>
      <c r="N144" s="391"/>
      <c r="O144" s="391"/>
    </row>
    <row r="145" spans="1:15" s="227" customFormat="1" ht="22.5">
      <c r="A145" s="166" t="s">
        <v>527</v>
      </c>
      <c r="B145" s="98" t="s">
        <v>29</v>
      </c>
      <c r="C145" s="98" t="s">
        <v>16</v>
      </c>
      <c r="D145" s="98" t="s">
        <v>14</v>
      </c>
      <c r="E145" s="98" t="s">
        <v>321</v>
      </c>
      <c r="F145" s="222">
        <v>313</v>
      </c>
      <c r="G145" s="213">
        <v>228.9</v>
      </c>
      <c r="H145" s="213"/>
      <c r="I145" s="72">
        <f>G145+H145</f>
        <v>228.9</v>
      </c>
      <c r="J145" s="213">
        <v>166.738</v>
      </c>
      <c r="K145" s="401">
        <f t="shared" si="14"/>
        <v>0.7284316295325469</v>
      </c>
      <c r="L145" s="391"/>
      <c r="M145" s="391"/>
      <c r="N145" s="391"/>
      <c r="O145" s="391"/>
    </row>
    <row r="146" spans="1:11" ht="21">
      <c r="A146" s="345" t="s">
        <v>322</v>
      </c>
      <c r="B146" s="74" t="s">
        <v>29</v>
      </c>
      <c r="C146" s="70">
        <v>10</v>
      </c>
      <c r="D146" s="74" t="s">
        <v>14</v>
      </c>
      <c r="E146" s="70" t="s">
        <v>323</v>
      </c>
      <c r="F146" s="70"/>
      <c r="G146" s="72">
        <f>G147+G155+G160+G168</f>
        <v>10138.7</v>
      </c>
      <c r="H146" s="72">
        <f>H147+H155+H160+H168</f>
        <v>0</v>
      </c>
      <c r="I146" s="72">
        <f>I147+I155+I160+I168</f>
        <v>12548.567</v>
      </c>
      <c r="J146" s="72">
        <f>J147+J155+J160+J168</f>
        <v>8809.193000000001</v>
      </c>
      <c r="K146" s="401">
        <f t="shared" si="14"/>
        <v>0.702007886637574</v>
      </c>
    </row>
    <row r="147" spans="1:15" s="227" customFormat="1" ht="22.5">
      <c r="A147" s="220" t="s">
        <v>324</v>
      </c>
      <c r="B147" s="98" t="s">
        <v>29</v>
      </c>
      <c r="C147" s="98" t="s">
        <v>16</v>
      </c>
      <c r="D147" s="98" t="s">
        <v>14</v>
      </c>
      <c r="E147" s="98" t="s">
        <v>325</v>
      </c>
      <c r="F147" s="98"/>
      <c r="G147" s="213">
        <f>G148</f>
        <v>4991.7</v>
      </c>
      <c r="H147" s="213">
        <f>H148</f>
        <v>0</v>
      </c>
      <c r="I147" s="213">
        <f>I148</f>
        <v>4991.7</v>
      </c>
      <c r="J147" s="213">
        <f>J148</f>
        <v>3722.382</v>
      </c>
      <c r="K147" s="401">
        <f t="shared" si="14"/>
        <v>0.7457142857142858</v>
      </c>
      <c r="L147" s="391"/>
      <c r="M147" s="391"/>
      <c r="N147" s="391"/>
      <c r="O147" s="391"/>
    </row>
    <row r="148" spans="1:15" s="227" customFormat="1" ht="22.5">
      <c r="A148" s="220" t="s">
        <v>326</v>
      </c>
      <c r="B148" s="98" t="s">
        <v>29</v>
      </c>
      <c r="C148" s="98" t="s">
        <v>16</v>
      </c>
      <c r="D148" s="98" t="s">
        <v>14</v>
      </c>
      <c r="E148" s="98" t="s">
        <v>327</v>
      </c>
      <c r="F148" s="98"/>
      <c r="G148" s="213">
        <f>G149+G152</f>
        <v>4991.7</v>
      </c>
      <c r="H148" s="213">
        <f>H149+H152</f>
        <v>0</v>
      </c>
      <c r="I148" s="213">
        <f>I149+I152</f>
        <v>4991.7</v>
      </c>
      <c r="J148" s="213">
        <f>J149+J152</f>
        <v>3722.382</v>
      </c>
      <c r="K148" s="401">
        <f t="shared" si="14"/>
        <v>0.7457142857142858</v>
      </c>
      <c r="L148" s="391"/>
      <c r="M148" s="391"/>
      <c r="N148" s="391"/>
      <c r="O148" s="391"/>
    </row>
    <row r="149" spans="1:11" ht="22.5">
      <c r="A149" s="73" t="s">
        <v>386</v>
      </c>
      <c r="B149" s="74" t="s">
        <v>29</v>
      </c>
      <c r="C149" s="70" t="s">
        <v>16</v>
      </c>
      <c r="D149" s="74" t="s">
        <v>14</v>
      </c>
      <c r="E149" s="98" t="s">
        <v>327</v>
      </c>
      <c r="F149" s="70" t="s">
        <v>113</v>
      </c>
      <c r="G149" s="72">
        <f>SUM(G150)</f>
        <v>132</v>
      </c>
      <c r="H149" s="72">
        <f>SUM(H150)</f>
        <v>0</v>
      </c>
      <c r="I149" s="72">
        <f>SUM(I150)</f>
        <v>132</v>
      </c>
      <c r="J149" s="72">
        <f>SUM(J150)</f>
        <v>86.542</v>
      </c>
      <c r="K149" s="401">
        <f t="shared" si="14"/>
        <v>0.6556212121212122</v>
      </c>
    </row>
    <row r="150" spans="1:11" ht="22.5">
      <c r="A150" s="73" t="s">
        <v>525</v>
      </c>
      <c r="B150" s="74" t="s">
        <v>29</v>
      </c>
      <c r="C150" s="70" t="s">
        <v>16</v>
      </c>
      <c r="D150" s="74" t="s">
        <v>14</v>
      </c>
      <c r="E150" s="98" t="s">
        <v>327</v>
      </c>
      <c r="F150" s="70" t="s">
        <v>115</v>
      </c>
      <c r="G150" s="72">
        <f>G151</f>
        <v>132</v>
      </c>
      <c r="H150" s="72">
        <f>H151</f>
        <v>0</v>
      </c>
      <c r="I150" s="72">
        <f>I151</f>
        <v>132</v>
      </c>
      <c r="J150" s="72">
        <f>J151</f>
        <v>86.542</v>
      </c>
      <c r="K150" s="401">
        <f t="shared" si="14"/>
        <v>0.6556212121212122</v>
      </c>
    </row>
    <row r="151" spans="1:11" ht="22.5">
      <c r="A151" s="166" t="s">
        <v>526</v>
      </c>
      <c r="B151" s="74" t="s">
        <v>29</v>
      </c>
      <c r="C151" s="70" t="s">
        <v>16</v>
      </c>
      <c r="D151" s="74" t="s">
        <v>14</v>
      </c>
      <c r="E151" s="98" t="s">
        <v>327</v>
      </c>
      <c r="F151" s="70" t="s">
        <v>117</v>
      </c>
      <c r="G151" s="72">
        <v>132</v>
      </c>
      <c r="H151" s="72"/>
      <c r="I151" s="72">
        <f>G151+H151</f>
        <v>132</v>
      </c>
      <c r="J151" s="72">
        <v>86.542</v>
      </c>
      <c r="K151" s="401">
        <f t="shared" si="14"/>
        <v>0.6556212121212122</v>
      </c>
    </row>
    <row r="152" spans="1:15" s="227" customFormat="1" ht="11.25">
      <c r="A152" s="220" t="s">
        <v>53</v>
      </c>
      <c r="B152" s="98" t="s">
        <v>29</v>
      </c>
      <c r="C152" s="98" t="s">
        <v>16</v>
      </c>
      <c r="D152" s="98" t="s">
        <v>14</v>
      </c>
      <c r="E152" s="98" t="s">
        <v>327</v>
      </c>
      <c r="F152" s="98" t="s">
        <v>54</v>
      </c>
      <c r="G152" s="213">
        <f aca="true" t="shared" si="21" ref="G152:J153">G153</f>
        <v>4859.7</v>
      </c>
      <c r="H152" s="213">
        <f t="shared" si="21"/>
        <v>0</v>
      </c>
      <c r="I152" s="213">
        <f t="shared" si="21"/>
        <v>4859.7</v>
      </c>
      <c r="J152" s="213">
        <f t="shared" si="21"/>
        <v>3635.84</v>
      </c>
      <c r="K152" s="401">
        <f t="shared" si="14"/>
        <v>0.748161409140482</v>
      </c>
      <c r="L152" s="391"/>
      <c r="M152" s="391"/>
      <c r="N152" s="391"/>
      <c r="O152" s="391"/>
    </row>
    <row r="153" spans="1:15" s="227" customFormat="1" ht="11.25">
      <c r="A153" s="220" t="s">
        <v>30</v>
      </c>
      <c r="B153" s="98" t="s">
        <v>29</v>
      </c>
      <c r="C153" s="98" t="s">
        <v>16</v>
      </c>
      <c r="D153" s="98" t="s">
        <v>14</v>
      </c>
      <c r="E153" s="98" t="s">
        <v>327</v>
      </c>
      <c r="F153" s="222">
        <v>310</v>
      </c>
      <c r="G153" s="213">
        <f t="shared" si="21"/>
        <v>4859.7</v>
      </c>
      <c r="H153" s="213">
        <f t="shared" si="21"/>
        <v>0</v>
      </c>
      <c r="I153" s="213">
        <f t="shared" si="21"/>
        <v>4859.7</v>
      </c>
      <c r="J153" s="213">
        <f t="shared" si="21"/>
        <v>3635.84</v>
      </c>
      <c r="K153" s="401">
        <f t="shared" si="14"/>
        <v>0.748161409140482</v>
      </c>
      <c r="L153" s="391"/>
      <c r="M153" s="391"/>
      <c r="N153" s="391"/>
      <c r="O153" s="391"/>
    </row>
    <row r="154" spans="1:15" s="227" customFormat="1" ht="22.5">
      <c r="A154" s="166" t="s">
        <v>527</v>
      </c>
      <c r="B154" s="98" t="s">
        <v>29</v>
      </c>
      <c r="C154" s="98" t="s">
        <v>16</v>
      </c>
      <c r="D154" s="98" t="s">
        <v>14</v>
      </c>
      <c r="E154" s="98" t="s">
        <v>327</v>
      </c>
      <c r="F154" s="222">
        <v>313</v>
      </c>
      <c r="G154" s="213">
        <v>4859.7</v>
      </c>
      <c r="H154" s="213"/>
      <c r="I154" s="72">
        <f>G154+H154</f>
        <v>4859.7</v>
      </c>
      <c r="J154" s="213">
        <v>3635.84</v>
      </c>
      <c r="K154" s="401">
        <f t="shared" si="14"/>
        <v>0.748161409140482</v>
      </c>
      <c r="L154" s="391"/>
      <c r="M154" s="391"/>
      <c r="N154" s="391"/>
      <c r="O154" s="391"/>
    </row>
    <row r="155" spans="1:15" s="340" customFormat="1" ht="33.75">
      <c r="A155" s="220" t="s">
        <v>339</v>
      </c>
      <c r="B155" s="98" t="s">
        <v>29</v>
      </c>
      <c r="C155" s="98" t="s">
        <v>16</v>
      </c>
      <c r="D155" s="98" t="s">
        <v>14</v>
      </c>
      <c r="E155" s="98" t="s">
        <v>341</v>
      </c>
      <c r="F155" s="98"/>
      <c r="G155" s="213">
        <f aca="true" t="shared" si="22" ref="G155:J158">G156</f>
        <v>34</v>
      </c>
      <c r="H155" s="213">
        <f t="shared" si="22"/>
        <v>0</v>
      </c>
      <c r="I155" s="213">
        <f t="shared" si="22"/>
        <v>34</v>
      </c>
      <c r="J155" s="213">
        <f t="shared" si="22"/>
        <v>24.732</v>
      </c>
      <c r="K155" s="401">
        <f t="shared" si="14"/>
        <v>0.7274117647058823</v>
      </c>
      <c r="L155" s="392"/>
      <c r="M155" s="392"/>
      <c r="N155" s="392"/>
      <c r="O155" s="392"/>
    </row>
    <row r="156" spans="1:15" s="340" customFormat="1" ht="33.75">
      <c r="A156" s="220" t="s">
        <v>340</v>
      </c>
      <c r="B156" s="98" t="s">
        <v>29</v>
      </c>
      <c r="C156" s="98" t="s">
        <v>16</v>
      </c>
      <c r="D156" s="98" t="s">
        <v>14</v>
      </c>
      <c r="E156" s="98" t="s">
        <v>342</v>
      </c>
      <c r="F156" s="98"/>
      <c r="G156" s="213">
        <f t="shared" si="22"/>
        <v>34</v>
      </c>
      <c r="H156" s="213">
        <f t="shared" si="22"/>
        <v>0</v>
      </c>
      <c r="I156" s="213">
        <f t="shared" si="22"/>
        <v>34</v>
      </c>
      <c r="J156" s="213">
        <f t="shared" si="22"/>
        <v>24.732</v>
      </c>
      <c r="K156" s="401">
        <f t="shared" si="14"/>
        <v>0.7274117647058823</v>
      </c>
      <c r="L156" s="392"/>
      <c r="M156" s="392"/>
      <c r="N156" s="392"/>
      <c r="O156" s="392"/>
    </row>
    <row r="157" spans="1:15" s="227" customFormat="1" ht="11.25">
      <c r="A157" s="220" t="s">
        <v>53</v>
      </c>
      <c r="B157" s="98" t="s">
        <v>29</v>
      </c>
      <c r="C157" s="98" t="s">
        <v>16</v>
      </c>
      <c r="D157" s="98" t="s">
        <v>14</v>
      </c>
      <c r="E157" s="98" t="s">
        <v>342</v>
      </c>
      <c r="F157" s="98" t="s">
        <v>54</v>
      </c>
      <c r="G157" s="213">
        <f t="shared" si="22"/>
        <v>34</v>
      </c>
      <c r="H157" s="213">
        <f t="shared" si="22"/>
        <v>0</v>
      </c>
      <c r="I157" s="213">
        <f t="shared" si="22"/>
        <v>34</v>
      </c>
      <c r="J157" s="213">
        <f t="shared" si="22"/>
        <v>24.732</v>
      </c>
      <c r="K157" s="401">
        <f t="shared" si="14"/>
        <v>0.7274117647058823</v>
      </c>
      <c r="L157" s="391"/>
      <c r="M157" s="391"/>
      <c r="N157" s="391"/>
      <c r="O157" s="391"/>
    </row>
    <row r="158" spans="1:15" s="227" customFormat="1" ht="11.25">
      <c r="A158" s="220" t="s">
        <v>30</v>
      </c>
      <c r="B158" s="98" t="s">
        <v>29</v>
      </c>
      <c r="C158" s="98" t="s">
        <v>16</v>
      </c>
      <c r="D158" s="98" t="s">
        <v>14</v>
      </c>
      <c r="E158" s="98" t="s">
        <v>342</v>
      </c>
      <c r="F158" s="222">
        <v>310</v>
      </c>
      <c r="G158" s="213">
        <f t="shared" si="22"/>
        <v>34</v>
      </c>
      <c r="H158" s="213">
        <f t="shared" si="22"/>
        <v>0</v>
      </c>
      <c r="I158" s="213">
        <f t="shared" si="22"/>
        <v>34</v>
      </c>
      <c r="J158" s="213">
        <f t="shared" si="22"/>
        <v>24.732</v>
      </c>
      <c r="K158" s="401">
        <f t="shared" si="14"/>
        <v>0.7274117647058823</v>
      </c>
      <c r="L158" s="391"/>
      <c r="M158" s="391"/>
      <c r="N158" s="391"/>
      <c r="O158" s="391"/>
    </row>
    <row r="159" spans="1:15" s="227" customFormat="1" ht="22.5">
      <c r="A159" s="166" t="s">
        <v>527</v>
      </c>
      <c r="B159" s="98" t="s">
        <v>29</v>
      </c>
      <c r="C159" s="98" t="s">
        <v>16</v>
      </c>
      <c r="D159" s="98" t="s">
        <v>14</v>
      </c>
      <c r="E159" s="98" t="s">
        <v>342</v>
      </c>
      <c r="F159" s="222">
        <v>313</v>
      </c>
      <c r="G159" s="213">
        <v>34</v>
      </c>
      <c r="H159" s="213"/>
      <c r="I159" s="72">
        <f>G159+H159</f>
        <v>34</v>
      </c>
      <c r="J159" s="213">
        <v>24.732</v>
      </c>
      <c r="K159" s="401">
        <f t="shared" si="14"/>
        <v>0.7274117647058823</v>
      </c>
      <c r="L159" s="391"/>
      <c r="M159" s="391"/>
      <c r="N159" s="391"/>
      <c r="O159" s="391"/>
    </row>
    <row r="160" spans="1:15" s="227" customFormat="1" ht="22.5">
      <c r="A160" s="73" t="s">
        <v>336</v>
      </c>
      <c r="B160" s="98" t="s">
        <v>29</v>
      </c>
      <c r="C160" s="98" t="s">
        <v>16</v>
      </c>
      <c r="D160" s="98" t="s">
        <v>14</v>
      </c>
      <c r="E160" s="98" t="s">
        <v>337</v>
      </c>
      <c r="F160" s="222"/>
      <c r="G160" s="213">
        <f>G161</f>
        <v>4839</v>
      </c>
      <c r="H160" s="213">
        <f>H161</f>
        <v>0</v>
      </c>
      <c r="I160" s="213">
        <f>I161</f>
        <v>7248.867</v>
      </c>
      <c r="J160" s="213">
        <f>J161</f>
        <v>5062.079000000001</v>
      </c>
      <c r="K160" s="401">
        <f t="shared" si="14"/>
        <v>0.698326924745619</v>
      </c>
      <c r="L160" s="391"/>
      <c r="M160" s="391"/>
      <c r="N160" s="391"/>
      <c r="O160" s="391"/>
    </row>
    <row r="161" spans="1:11" ht="22.5">
      <c r="A161" s="203" t="s">
        <v>124</v>
      </c>
      <c r="B161" s="98" t="s">
        <v>29</v>
      </c>
      <c r="C161" s="98" t="s">
        <v>16</v>
      </c>
      <c r="D161" s="98" t="s">
        <v>14</v>
      </c>
      <c r="E161" s="70" t="s">
        <v>338</v>
      </c>
      <c r="F161" s="70"/>
      <c r="G161" s="72">
        <f>G165+G162</f>
        <v>4839</v>
      </c>
      <c r="H161" s="72">
        <f>H165+H162</f>
        <v>0</v>
      </c>
      <c r="I161" s="72">
        <f>I165+I162</f>
        <v>7248.867</v>
      </c>
      <c r="J161" s="72">
        <f>J165+J162</f>
        <v>5062.079000000001</v>
      </c>
      <c r="K161" s="401">
        <f t="shared" si="14"/>
        <v>0.698326924745619</v>
      </c>
    </row>
    <row r="162" spans="1:11" ht="22.5">
      <c r="A162" s="73" t="s">
        <v>386</v>
      </c>
      <c r="B162" s="74" t="s">
        <v>29</v>
      </c>
      <c r="C162" s="70" t="s">
        <v>16</v>
      </c>
      <c r="D162" s="74" t="s">
        <v>14</v>
      </c>
      <c r="E162" s="70" t="s">
        <v>338</v>
      </c>
      <c r="F162" s="70" t="s">
        <v>113</v>
      </c>
      <c r="G162" s="72">
        <f>SUM(G163)</f>
        <v>80</v>
      </c>
      <c r="H162" s="72">
        <f>SUM(H163)</f>
        <v>0</v>
      </c>
      <c r="I162" s="72">
        <f>SUM(I163)</f>
        <v>100</v>
      </c>
      <c r="J162" s="72">
        <f>SUM(J163)</f>
        <v>67.386</v>
      </c>
      <c r="K162" s="401">
        <f t="shared" si="14"/>
        <v>0.6738599999999999</v>
      </c>
    </row>
    <row r="163" spans="1:11" ht="22.5">
      <c r="A163" s="73" t="s">
        <v>525</v>
      </c>
      <c r="B163" s="74" t="s">
        <v>29</v>
      </c>
      <c r="C163" s="70" t="s">
        <v>16</v>
      </c>
      <c r="D163" s="74" t="s">
        <v>14</v>
      </c>
      <c r="E163" s="70" t="s">
        <v>338</v>
      </c>
      <c r="F163" s="70" t="s">
        <v>115</v>
      </c>
      <c r="G163" s="72">
        <f>G164</f>
        <v>80</v>
      </c>
      <c r="H163" s="72">
        <f>H164</f>
        <v>0</v>
      </c>
      <c r="I163" s="72">
        <f>I164</f>
        <v>100</v>
      </c>
      <c r="J163" s="72">
        <f>J164</f>
        <v>67.386</v>
      </c>
      <c r="K163" s="401">
        <f t="shared" si="14"/>
        <v>0.6738599999999999</v>
      </c>
    </row>
    <row r="164" spans="1:11" ht="22.5">
      <c r="A164" s="166" t="s">
        <v>526</v>
      </c>
      <c r="B164" s="74" t="s">
        <v>29</v>
      </c>
      <c r="C164" s="70" t="s">
        <v>16</v>
      </c>
      <c r="D164" s="74" t="s">
        <v>14</v>
      </c>
      <c r="E164" s="70" t="s">
        <v>338</v>
      </c>
      <c r="F164" s="70" t="s">
        <v>117</v>
      </c>
      <c r="G164" s="72">
        <v>80</v>
      </c>
      <c r="H164" s="72"/>
      <c r="I164" s="72">
        <v>100</v>
      </c>
      <c r="J164" s="72">
        <v>67.386</v>
      </c>
      <c r="K164" s="401">
        <f t="shared" si="14"/>
        <v>0.6738599999999999</v>
      </c>
    </row>
    <row r="165" spans="1:15" s="227" customFormat="1" ht="11.25">
      <c r="A165" s="220" t="s">
        <v>53</v>
      </c>
      <c r="B165" s="98" t="s">
        <v>29</v>
      </c>
      <c r="C165" s="98" t="s">
        <v>16</v>
      </c>
      <c r="D165" s="98" t="s">
        <v>14</v>
      </c>
      <c r="E165" s="70" t="s">
        <v>338</v>
      </c>
      <c r="F165" s="98" t="s">
        <v>54</v>
      </c>
      <c r="G165" s="213">
        <f>G167</f>
        <v>4759</v>
      </c>
      <c r="H165" s="213">
        <f>H167</f>
        <v>0</v>
      </c>
      <c r="I165" s="213">
        <f>I167</f>
        <v>7148.867</v>
      </c>
      <c r="J165" s="213">
        <f>J167</f>
        <v>4994.693</v>
      </c>
      <c r="K165" s="401">
        <f t="shared" si="14"/>
        <v>0.6986691737306066</v>
      </c>
      <c r="L165" s="391"/>
      <c r="M165" s="391"/>
      <c r="N165" s="391"/>
      <c r="O165" s="391"/>
    </row>
    <row r="166" spans="1:15" s="227" customFormat="1" ht="11.25">
      <c r="A166" s="220" t="s">
        <v>30</v>
      </c>
      <c r="B166" s="98" t="s">
        <v>29</v>
      </c>
      <c r="C166" s="98" t="s">
        <v>16</v>
      </c>
      <c r="D166" s="98" t="s">
        <v>14</v>
      </c>
      <c r="E166" s="70" t="s">
        <v>338</v>
      </c>
      <c r="F166" s="222">
        <v>310</v>
      </c>
      <c r="G166" s="213">
        <f>G167</f>
        <v>4759</v>
      </c>
      <c r="H166" s="213">
        <f>H167</f>
        <v>0</v>
      </c>
      <c r="I166" s="213">
        <f>I167</f>
        <v>7148.867</v>
      </c>
      <c r="J166" s="213">
        <f>J167</f>
        <v>4994.693</v>
      </c>
      <c r="K166" s="401">
        <f t="shared" si="14"/>
        <v>0.6986691737306066</v>
      </c>
      <c r="L166" s="391"/>
      <c r="M166" s="391"/>
      <c r="N166" s="391"/>
      <c r="O166" s="391"/>
    </row>
    <row r="167" spans="1:15" s="227" customFormat="1" ht="22.5">
      <c r="A167" s="166" t="s">
        <v>527</v>
      </c>
      <c r="B167" s="98" t="s">
        <v>29</v>
      </c>
      <c r="C167" s="98" t="s">
        <v>16</v>
      </c>
      <c r="D167" s="98" t="s">
        <v>14</v>
      </c>
      <c r="E167" s="70" t="s">
        <v>338</v>
      </c>
      <c r="F167" s="222">
        <v>313</v>
      </c>
      <c r="G167" s="213">
        <v>4759</v>
      </c>
      <c r="H167" s="213"/>
      <c r="I167" s="72">
        <v>7148.867</v>
      </c>
      <c r="J167" s="213">
        <v>4994.693</v>
      </c>
      <c r="K167" s="401">
        <f aca="true" t="shared" si="23" ref="K167:K243">J167/I167*100%</f>
        <v>0.6986691737306066</v>
      </c>
      <c r="L167" s="391"/>
      <c r="M167" s="391"/>
      <c r="N167" s="391"/>
      <c r="O167" s="391"/>
    </row>
    <row r="168" spans="1:15" s="227" customFormat="1" ht="22.5">
      <c r="A168" s="323" t="s">
        <v>343</v>
      </c>
      <c r="B168" s="98" t="s">
        <v>29</v>
      </c>
      <c r="C168" s="98" t="s">
        <v>16</v>
      </c>
      <c r="D168" s="98" t="s">
        <v>14</v>
      </c>
      <c r="E168" s="70" t="s">
        <v>345</v>
      </c>
      <c r="F168" s="222"/>
      <c r="G168" s="213">
        <f aca="true" t="shared" si="24" ref="G168:J171">G169</f>
        <v>274</v>
      </c>
      <c r="H168" s="213">
        <f t="shared" si="24"/>
        <v>0</v>
      </c>
      <c r="I168" s="213">
        <f t="shared" si="24"/>
        <v>274</v>
      </c>
      <c r="J168" s="213">
        <f t="shared" si="24"/>
        <v>0</v>
      </c>
      <c r="K168" s="401">
        <f t="shared" si="23"/>
        <v>0</v>
      </c>
      <c r="L168" s="391"/>
      <c r="M168" s="391"/>
      <c r="N168" s="391"/>
      <c r="O168" s="391"/>
    </row>
    <row r="169" spans="1:15" s="227" customFormat="1" ht="22.5">
      <c r="A169" s="323" t="s">
        <v>344</v>
      </c>
      <c r="B169" s="98" t="s">
        <v>29</v>
      </c>
      <c r="C169" s="98" t="s">
        <v>16</v>
      </c>
      <c r="D169" s="98" t="s">
        <v>14</v>
      </c>
      <c r="E169" s="70" t="s">
        <v>346</v>
      </c>
      <c r="F169" s="98"/>
      <c r="G169" s="213">
        <f t="shared" si="24"/>
        <v>274</v>
      </c>
      <c r="H169" s="213">
        <f t="shared" si="24"/>
        <v>0</v>
      </c>
      <c r="I169" s="213">
        <f t="shared" si="24"/>
        <v>274</v>
      </c>
      <c r="J169" s="213">
        <f t="shared" si="24"/>
        <v>0</v>
      </c>
      <c r="K169" s="401">
        <f t="shared" si="23"/>
        <v>0</v>
      </c>
      <c r="L169" s="391"/>
      <c r="M169" s="391"/>
      <c r="N169" s="391"/>
      <c r="O169" s="391"/>
    </row>
    <row r="170" spans="1:15" s="227" customFormat="1" ht="11.25">
      <c r="A170" s="220" t="s">
        <v>53</v>
      </c>
      <c r="B170" s="98" t="s">
        <v>29</v>
      </c>
      <c r="C170" s="98" t="s">
        <v>16</v>
      </c>
      <c r="D170" s="98" t="s">
        <v>14</v>
      </c>
      <c r="E170" s="70" t="s">
        <v>346</v>
      </c>
      <c r="F170" s="98" t="s">
        <v>54</v>
      </c>
      <c r="G170" s="213">
        <f t="shared" si="24"/>
        <v>274</v>
      </c>
      <c r="H170" s="213">
        <f t="shared" si="24"/>
        <v>0</v>
      </c>
      <c r="I170" s="213">
        <f t="shared" si="24"/>
        <v>274</v>
      </c>
      <c r="J170" s="213">
        <f t="shared" si="24"/>
        <v>0</v>
      </c>
      <c r="K170" s="401">
        <f t="shared" si="23"/>
        <v>0</v>
      </c>
      <c r="L170" s="391"/>
      <c r="M170" s="391"/>
      <c r="N170" s="391"/>
      <c r="O170" s="391"/>
    </row>
    <row r="171" spans="1:15" s="227" customFormat="1" ht="11.25">
      <c r="A171" s="220" t="s">
        <v>30</v>
      </c>
      <c r="B171" s="98" t="s">
        <v>29</v>
      </c>
      <c r="C171" s="98" t="s">
        <v>16</v>
      </c>
      <c r="D171" s="98" t="s">
        <v>14</v>
      </c>
      <c r="E171" s="70" t="s">
        <v>346</v>
      </c>
      <c r="F171" s="222">
        <v>310</v>
      </c>
      <c r="G171" s="213">
        <f t="shared" si="24"/>
        <v>274</v>
      </c>
      <c r="H171" s="213">
        <f t="shared" si="24"/>
        <v>0</v>
      </c>
      <c r="I171" s="213">
        <f t="shared" si="24"/>
        <v>274</v>
      </c>
      <c r="J171" s="213">
        <f t="shared" si="24"/>
        <v>0</v>
      </c>
      <c r="K171" s="401">
        <f t="shared" si="23"/>
        <v>0</v>
      </c>
      <c r="L171" s="391"/>
      <c r="M171" s="391"/>
      <c r="N171" s="391"/>
      <c r="O171" s="391"/>
    </row>
    <row r="172" spans="1:15" s="227" customFormat="1" ht="22.5">
      <c r="A172" s="166" t="s">
        <v>527</v>
      </c>
      <c r="B172" s="98" t="s">
        <v>29</v>
      </c>
      <c r="C172" s="98" t="s">
        <v>16</v>
      </c>
      <c r="D172" s="98" t="s">
        <v>14</v>
      </c>
      <c r="E172" s="70" t="s">
        <v>346</v>
      </c>
      <c r="F172" s="222">
        <v>313</v>
      </c>
      <c r="G172" s="213">
        <v>274</v>
      </c>
      <c r="H172" s="213"/>
      <c r="I172" s="72">
        <f>G172+H172</f>
        <v>274</v>
      </c>
      <c r="J172" s="213">
        <v>0</v>
      </c>
      <c r="K172" s="401">
        <f t="shared" si="23"/>
        <v>0</v>
      </c>
      <c r="L172" s="391"/>
      <c r="M172" s="391"/>
      <c r="N172" s="391"/>
      <c r="O172" s="391"/>
    </row>
    <row r="173" spans="1:15" s="227" customFormat="1" ht="11.25">
      <c r="A173" s="194" t="s">
        <v>148</v>
      </c>
      <c r="B173" s="94" t="s">
        <v>29</v>
      </c>
      <c r="C173" s="94" t="s">
        <v>16</v>
      </c>
      <c r="D173" s="94" t="s">
        <v>15</v>
      </c>
      <c r="E173" s="92"/>
      <c r="F173" s="554"/>
      <c r="G173" s="348"/>
      <c r="H173" s="348"/>
      <c r="I173" s="195">
        <f>I174</f>
        <v>31953.2</v>
      </c>
      <c r="J173" s="195">
        <f>J174</f>
        <v>23953.788</v>
      </c>
      <c r="K173" s="490">
        <f t="shared" si="23"/>
        <v>0.749652241403052</v>
      </c>
      <c r="L173" s="391"/>
      <c r="M173" s="391"/>
      <c r="N173" s="391"/>
      <c r="O173" s="391"/>
    </row>
    <row r="174" spans="1:15" s="227" customFormat="1" ht="45">
      <c r="A174" s="65" t="s">
        <v>330</v>
      </c>
      <c r="B174" s="50" t="s">
        <v>29</v>
      </c>
      <c r="C174" s="50" t="s">
        <v>16</v>
      </c>
      <c r="D174" s="50" t="s">
        <v>15</v>
      </c>
      <c r="E174" s="50" t="s">
        <v>317</v>
      </c>
      <c r="F174" s="52"/>
      <c r="G174" s="543">
        <f aca="true" t="shared" si="25" ref="G174:J175">G175</f>
        <v>31953.2</v>
      </c>
      <c r="H174" s="543">
        <f t="shared" si="25"/>
        <v>0</v>
      </c>
      <c r="I174" s="543">
        <f t="shared" si="25"/>
        <v>31953.2</v>
      </c>
      <c r="J174" s="543">
        <f t="shared" si="25"/>
        <v>23953.788</v>
      </c>
      <c r="K174" s="542">
        <f>J174/I174*100%</f>
        <v>0.749652241403052</v>
      </c>
      <c r="L174" s="391"/>
      <c r="M174" s="391"/>
      <c r="N174" s="391"/>
      <c r="O174" s="391"/>
    </row>
    <row r="175" spans="1:15" s="227" customFormat="1" ht="45">
      <c r="A175" s="108" t="s">
        <v>357</v>
      </c>
      <c r="B175" s="50" t="s">
        <v>29</v>
      </c>
      <c r="C175" s="50" t="s">
        <v>16</v>
      </c>
      <c r="D175" s="50" t="s">
        <v>15</v>
      </c>
      <c r="E175" s="50" t="s">
        <v>318</v>
      </c>
      <c r="F175" s="15"/>
      <c r="G175" s="16">
        <f t="shared" si="25"/>
        <v>31953.2</v>
      </c>
      <c r="H175" s="16">
        <f t="shared" si="25"/>
        <v>0</v>
      </c>
      <c r="I175" s="16">
        <f t="shared" si="25"/>
        <v>31953.2</v>
      </c>
      <c r="J175" s="16">
        <f t="shared" si="25"/>
        <v>23953.788</v>
      </c>
      <c r="K175" s="542">
        <f>J175/I175*100%</f>
        <v>0.749652241403052</v>
      </c>
      <c r="L175" s="391"/>
      <c r="M175" s="391"/>
      <c r="N175" s="391"/>
      <c r="O175" s="391"/>
    </row>
    <row r="176" spans="1:15" s="227" customFormat="1" ht="11.25">
      <c r="A176" s="49" t="s">
        <v>53</v>
      </c>
      <c r="B176" s="50" t="s">
        <v>29</v>
      </c>
      <c r="C176" s="50" t="s">
        <v>16</v>
      </c>
      <c r="D176" s="50" t="s">
        <v>15</v>
      </c>
      <c r="E176" s="50" t="s">
        <v>318</v>
      </c>
      <c r="F176" s="50" t="s">
        <v>54</v>
      </c>
      <c r="G176" s="543">
        <f>G178</f>
        <v>31953.2</v>
      </c>
      <c r="H176" s="543">
        <f>H178</f>
        <v>0</v>
      </c>
      <c r="I176" s="543">
        <f>I178</f>
        <v>31953.2</v>
      </c>
      <c r="J176" s="543">
        <f>J178</f>
        <v>23953.788</v>
      </c>
      <c r="K176" s="542">
        <f>J176/I176*100%</f>
        <v>0.749652241403052</v>
      </c>
      <c r="L176" s="391"/>
      <c r="M176" s="391"/>
      <c r="N176" s="391"/>
      <c r="O176" s="391"/>
    </row>
    <row r="177" spans="1:15" s="227" customFormat="1" ht="11.25">
      <c r="A177" s="49" t="s">
        <v>30</v>
      </c>
      <c r="B177" s="50" t="s">
        <v>29</v>
      </c>
      <c r="C177" s="50" t="s">
        <v>16</v>
      </c>
      <c r="D177" s="50" t="s">
        <v>15</v>
      </c>
      <c r="E177" s="50" t="s">
        <v>318</v>
      </c>
      <c r="F177" s="52">
        <v>310</v>
      </c>
      <c r="G177" s="543">
        <f>G178</f>
        <v>31953.2</v>
      </c>
      <c r="H177" s="543">
        <f>H178</f>
        <v>0</v>
      </c>
      <c r="I177" s="543">
        <f>I178</f>
        <v>31953.2</v>
      </c>
      <c r="J177" s="543">
        <f>J178</f>
        <v>23953.788</v>
      </c>
      <c r="K177" s="542">
        <f>J177/I177*100%</f>
        <v>0.749652241403052</v>
      </c>
      <c r="L177" s="391"/>
      <c r="M177" s="391"/>
      <c r="N177" s="391"/>
      <c r="O177" s="391"/>
    </row>
    <row r="178" spans="1:15" s="227" customFormat="1" ht="22.5">
      <c r="A178" s="141" t="s">
        <v>527</v>
      </c>
      <c r="B178" s="50" t="s">
        <v>29</v>
      </c>
      <c r="C178" s="50" t="s">
        <v>16</v>
      </c>
      <c r="D178" s="50" t="s">
        <v>15</v>
      </c>
      <c r="E178" s="50" t="s">
        <v>318</v>
      </c>
      <c r="F178" s="52">
        <v>313</v>
      </c>
      <c r="G178" s="543">
        <v>31953.2</v>
      </c>
      <c r="H178" s="543"/>
      <c r="I178" s="16">
        <f>G178+H178</f>
        <v>31953.2</v>
      </c>
      <c r="J178" s="543">
        <v>23953.788</v>
      </c>
      <c r="K178" s="542">
        <f>J178/I178*100%</f>
        <v>0.749652241403052</v>
      </c>
      <c r="L178" s="391"/>
      <c r="M178" s="391"/>
      <c r="N178" s="391"/>
      <c r="O178" s="391"/>
    </row>
    <row r="179" spans="1:15" ht="12.75">
      <c r="A179" s="194" t="s">
        <v>145</v>
      </c>
      <c r="B179" s="93" t="s">
        <v>29</v>
      </c>
      <c r="C179" s="92" t="s">
        <v>16</v>
      </c>
      <c r="D179" s="93" t="s">
        <v>74</v>
      </c>
      <c r="E179" s="92" t="s">
        <v>9</v>
      </c>
      <c r="F179" s="92" t="s">
        <v>10</v>
      </c>
      <c r="G179" s="195">
        <f>G180+G187</f>
        <v>3873.5999999999995</v>
      </c>
      <c r="H179" s="195">
        <f>H180+H187</f>
        <v>0</v>
      </c>
      <c r="I179" s="195">
        <f>I180+I187</f>
        <v>3873.5999999999995</v>
      </c>
      <c r="J179" s="195">
        <f>J180+J187</f>
        <v>2877.7830000000004</v>
      </c>
      <c r="K179" s="490">
        <f t="shared" si="23"/>
        <v>0.7429220879801737</v>
      </c>
      <c r="L179" s="389">
        <v>3873.6</v>
      </c>
      <c r="M179" s="389">
        <f>I179-L179</f>
        <v>0</v>
      </c>
      <c r="N179" s="389">
        <v>2877.783</v>
      </c>
      <c r="O179" s="389">
        <f>J179-N179</f>
        <v>0</v>
      </c>
    </row>
    <row r="180" spans="1:11" ht="21">
      <c r="A180" s="194" t="s">
        <v>585</v>
      </c>
      <c r="B180" s="93" t="s">
        <v>29</v>
      </c>
      <c r="C180" s="92">
        <v>10</v>
      </c>
      <c r="D180" s="93" t="s">
        <v>74</v>
      </c>
      <c r="E180" s="92" t="s">
        <v>314</v>
      </c>
      <c r="F180" s="92"/>
      <c r="G180" s="195">
        <f aca="true" t="shared" si="26" ref="G180:J185">G181</f>
        <v>542</v>
      </c>
      <c r="H180" s="195">
        <f t="shared" si="26"/>
        <v>0</v>
      </c>
      <c r="I180" s="195">
        <f t="shared" si="26"/>
        <v>542</v>
      </c>
      <c r="J180" s="195">
        <f t="shared" si="26"/>
        <v>447</v>
      </c>
      <c r="K180" s="490">
        <f t="shared" si="23"/>
        <v>0.8247232472324724</v>
      </c>
    </row>
    <row r="181" spans="1:11" ht="22.5">
      <c r="A181" s="73" t="s">
        <v>316</v>
      </c>
      <c r="B181" s="74" t="s">
        <v>29</v>
      </c>
      <c r="C181" s="70" t="s">
        <v>16</v>
      </c>
      <c r="D181" s="74" t="s">
        <v>74</v>
      </c>
      <c r="E181" s="70" t="s">
        <v>315</v>
      </c>
      <c r="F181" s="92"/>
      <c r="G181" s="72">
        <f t="shared" si="26"/>
        <v>542</v>
      </c>
      <c r="H181" s="72">
        <f t="shared" si="26"/>
        <v>0</v>
      </c>
      <c r="I181" s="72">
        <f t="shared" si="26"/>
        <v>542</v>
      </c>
      <c r="J181" s="72">
        <f t="shared" si="26"/>
        <v>447</v>
      </c>
      <c r="K181" s="401">
        <f t="shared" si="23"/>
        <v>0.8247232472324724</v>
      </c>
    </row>
    <row r="182" spans="1:15" s="327" customFormat="1" ht="33.75">
      <c r="A182" s="73" t="s">
        <v>353</v>
      </c>
      <c r="B182" s="74" t="s">
        <v>29</v>
      </c>
      <c r="C182" s="70" t="s">
        <v>16</v>
      </c>
      <c r="D182" s="74" t="s">
        <v>74</v>
      </c>
      <c r="E182" s="70" t="s">
        <v>352</v>
      </c>
      <c r="F182" s="70" t="s">
        <v>10</v>
      </c>
      <c r="G182" s="72">
        <f t="shared" si="26"/>
        <v>542</v>
      </c>
      <c r="H182" s="72">
        <f t="shared" si="26"/>
        <v>0</v>
      </c>
      <c r="I182" s="72">
        <f t="shared" si="26"/>
        <v>542</v>
      </c>
      <c r="J182" s="72">
        <f t="shared" si="26"/>
        <v>447</v>
      </c>
      <c r="K182" s="401">
        <f t="shared" si="23"/>
        <v>0.8247232472324724</v>
      </c>
      <c r="L182" s="390"/>
      <c r="M182" s="390"/>
      <c r="N182" s="390"/>
      <c r="O182" s="390"/>
    </row>
    <row r="183" spans="1:15" s="327" customFormat="1" ht="33.75">
      <c r="A183" s="73" t="s">
        <v>21</v>
      </c>
      <c r="B183" s="74" t="s">
        <v>29</v>
      </c>
      <c r="C183" s="70" t="s">
        <v>16</v>
      </c>
      <c r="D183" s="74" t="s">
        <v>74</v>
      </c>
      <c r="E183" s="70" t="s">
        <v>320</v>
      </c>
      <c r="F183" s="70" t="s">
        <v>10</v>
      </c>
      <c r="G183" s="72">
        <f t="shared" si="26"/>
        <v>542</v>
      </c>
      <c r="H183" s="72">
        <f t="shared" si="26"/>
        <v>0</v>
      </c>
      <c r="I183" s="72">
        <f t="shared" si="26"/>
        <v>542</v>
      </c>
      <c r="J183" s="72">
        <f t="shared" si="26"/>
        <v>447</v>
      </c>
      <c r="K183" s="401">
        <f t="shared" si="23"/>
        <v>0.8247232472324724</v>
      </c>
      <c r="L183" s="390"/>
      <c r="M183" s="390"/>
      <c r="N183" s="390"/>
      <c r="O183" s="390"/>
    </row>
    <row r="184" spans="1:15" s="327" customFormat="1" ht="22.5">
      <c r="A184" s="73" t="s">
        <v>386</v>
      </c>
      <c r="B184" s="74" t="s">
        <v>29</v>
      </c>
      <c r="C184" s="70" t="s">
        <v>16</v>
      </c>
      <c r="D184" s="74" t="s">
        <v>74</v>
      </c>
      <c r="E184" s="70" t="s">
        <v>320</v>
      </c>
      <c r="F184" s="70" t="s">
        <v>113</v>
      </c>
      <c r="G184" s="72">
        <f t="shared" si="26"/>
        <v>542</v>
      </c>
      <c r="H184" s="72">
        <f t="shared" si="26"/>
        <v>0</v>
      </c>
      <c r="I184" s="72">
        <f t="shared" si="26"/>
        <v>542</v>
      </c>
      <c r="J184" s="72">
        <f t="shared" si="26"/>
        <v>447</v>
      </c>
      <c r="K184" s="401">
        <f t="shared" si="23"/>
        <v>0.8247232472324724</v>
      </c>
      <c r="L184" s="390"/>
      <c r="M184" s="390"/>
      <c r="N184" s="390"/>
      <c r="O184" s="390"/>
    </row>
    <row r="185" spans="1:11" ht="22.5">
      <c r="A185" s="73" t="s">
        <v>525</v>
      </c>
      <c r="B185" s="74" t="s">
        <v>29</v>
      </c>
      <c r="C185" s="70" t="s">
        <v>16</v>
      </c>
      <c r="D185" s="74" t="s">
        <v>74</v>
      </c>
      <c r="E185" s="70" t="s">
        <v>320</v>
      </c>
      <c r="F185" s="70" t="s">
        <v>115</v>
      </c>
      <c r="G185" s="72">
        <f t="shared" si="26"/>
        <v>542</v>
      </c>
      <c r="H185" s="72">
        <f t="shared" si="26"/>
        <v>0</v>
      </c>
      <c r="I185" s="72">
        <f t="shared" si="26"/>
        <v>542</v>
      </c>
      <c r="J185" s="72">
        <f t="shared" si="26"/>
        <v>447</v>
      </c>
      <c r="K185" s="401">
        <f t="shared" si="23"/>
        <v>0.8247232472324724</v>
      </c>
    </row>
    <row r="186" spans="1:11" ht="22.5">
      <c r="A186" s="166" t="s">
        <v>526</v>
      </c>
      <c r="B186" s="74" t="s">
        <v>29</v>
      </c>
      <c r="C186" s="70" t="s">
        <v>16</v>
      </c>
      <c r="D186" s="74" t="s">
        <v>74</v>
      </c>
      <c r="E186" s="70" t="s">
        <v>320</v>
      </c>
      <c r="F186" s="70" t="s">
        <v>117</v>
      </c>
      <c r="G186" s="72">
        <v>542</v>
      </c>
      <c r="H186" s="72"/>
      <c r="I186" s="72">
        <f>G186+H186</f>
        <v>542</v>
      </c>
      <c r="J186" s="72">
        <v>447</v>
      </c>
      <c r="K186" s="401">
        <f t="shared" si="23"/>
        <v>0.8247232472324724</v>
      </c>
    </row>
    <row r="187" spans="1:11" ht="12.75">
      <c r="A187" s="73" t="s">
        <v>269</v>
      </c>
      <c r="B187" s="74" t="s">
        <v>29</v>
      </c>
      <c r="C187" s="70" t="s">
        <v>16</v>
      </c>
      <c r="D187" s="74" t="s">
        <v>74</v>
      </c>
      <c r="E187" s="70" t="s">
        <v>348</v>
      </c>
      <c r="F187" s="70"/>
      <c r="G187" s="72">
        <f>G188+G202</f>
        <v>3331.5999999999995</v>
      </c>
      <c r="H187" s="72">
        <f>H188+H202</f>
        <v>0</v>
      </c>
      <c r="I187" s="72">
        <f>I188+I202</f>
        <v>3331.5999999999995</v>
      </c>
      <c r="J187" s="72">
        <f>J188+J202</f>
        <v>2430.7830000000004</v>
      </c>
      <c r="K187" s="401">
        <f t="shared" si="23"/>
        <v>0.7296142994357068</v>
      </c>
    </row>
    <row r="188" spans="1:11" ht="22.5">
      <c r="A188" s="73" t="s">
        <v>347</v>
      </c>
      <c r="B188" s="74" t="s">
        <v>29</v>
      </c>
      <c r="C188" s="70" t="s">
        <v>16</v>
      </c>
      <c r="D188" s="74" t="s">
        <v>74</v>
      </c>
      <c r="E188" s="70" t="s">
        <v>349</v>
      </c>
      <c r="F188" s="70" t="s">
        <v>10</v>
      </c>
      <c r="G188" s="72">
        <f>G189+G194+G198</f>
        <v>3231.5999999999995</v>
      </c>
      <c r="H188" s="72">
        <f>H189+H194+H198</f>
        <v>0</v>
      </c>
      <c r="I188" s="72">
        <f>I189+I194+I198</f>
        <v>3231.5999999999995</v>
      </c>
      <c r="J188" s="72">
        <f>J189+J194+J198</f>
        <v>2340.2830000000004</v>
      </c>
      <c r="K188" s="401">
        <f t="shared" si="23"/>
        <v>0.7241870899863847</v>
      </c>
    </row>
    <row r="189" spans="1:11" ht="22.5">
      <c r="A189" s="203" t="s">
        <v>304</v>
      </c>
      <c r="B189" s="74" t="s">
        <v>29</v>
      </c>
      <c r="C189" s="70">
        <v>10</v>
      </c>
      <c r="D189" s="74" t="s">
        <v>74</v>
      </c>
      <c r="E189" s="70" t="s">
        <v>350</v>
      </c>
      <c r="F189" s="70" t="s">
        <v>10</v>
      </c>
      <c r="G189" s="72">
        <f aca="true" t="shared" si="27" ref="G189:J190">G190</f>
        <v>2922.2</v>
      </c>
      <c r="H189" s="72">
        <f t="shared" si="27"/>
        <v>0</v>
      </c>
      <c r="I189" s="72">
        <f t="shared" si="27"/>
        <v>2922.2</v>
      </c>
      <c r="J189" s="72">
        <f t="shared" si="27"/>
        <v>2159.3720000000003</v>
      </c>
      <c r="K189" s="401">
        <f t="shared" si="23"/>
        <v>0.7389542125795635</v>
      </c>
    </row>
    <row r="190" spans="1:11" ht="33.75">
      <c r="A190" s="73" t="s">
        <v>105</v>
      </c>
      <c r="B190" s="74" t="s">
        <v>29</v>
      </c>
      <c r="C190" s="70">
        <v>10</v>
      </c>
      <c r="D190" s="74" t="s">
        <v>74</v>
      </c>
      <c r="E190" s="70" t="s">
        <v>350</v>
      </c>
      <c r="F190" s="70" t="s">
        <v>106</v>
      </c>
      <c r="G190" s="72">
        <f t="shared" si="27"/>
        <v>2922.2</v>
      </c>
      <c r="H190" s="72">
        <f t="shared" si="27"/>
        <v>0</v>
      </c>
      <c r="I190" s="72">
        <f t="shared" si="27"/>
        <v>2922.2</v>
      </c>
      <c r="J190" s="72">
        <f t="shared" si="27"/>
        <v>2159.3720000000003</v>
      </c>
      <c r="K190" s="401">
        <f t="shared" si="23"/>
        <v>0.7389542125795635</v>
      </c>
    </row>
    <row r="191" spans="1:11" ht="12.75">
      <c r="A191" s="73" t="s">
        <v>107</v>
      </c>
      <c r="B191" s="74" t="s">
        <v>29</v>
      </c>
      <c r="C191" s="70">
        <v>10</v>
      </c>
      <c r="D191" s="74" t="s">
        <v>74</v>
      </c>
      <c r="E191" s="70" t="s">
        <v>350</v>
      </c>
      <c r="F191" s="70" t="s">
        <v>108</v>
      </c>
      <c r="G191" s="72">
        <f>G192+G193</f>
        <v>2922.2</v>
      </c>
      <c r="H191" s="72">
        <f>H192+H193</f>
        <v>0</v>
      </c>
      <c r="I191" s="72">
        <f>I192+I193</f>
        <v>2922.2</v>
      </c>
      <c r="J191" s="72">
        <f>J192+J193</f>
        <v>2159.3720000000003</v>
      </c>
      <c r="K191" s="401">
        <f t="shared" si="23"/>
        <v>0.7389542125795635</v>
      </c>
    </row>
    <row r="192" spans="1:11" ht="12.75">
      <c r="A192" s="198" t="s">
        <v>384</v>
      </c>
      <c r="B192" s="74" t="s">
        <v>29</v>
      </c>
      <c r="C192" s="70">
        <v>10</v>
      </c>
      <c r="D192" s="74" t="s">
        <v>74</v>
      </c>
      <c r="E192" s="70" t="s">
        <v>350</v>
      </c>
      <c r="F192" s="70" t="s">
        <v>110</v>
      </c>
      <c r="G192" s="72">
        <v>2244.4</v>
      </c>
      <c r="H192" s="72"/>
      <c r="I192" s="72">
        <f>G192+H192</f>
        <v>2244.4</v>
      </c>
      <c r="J192" s="72">
        <v>1621.498</v>
      </c>
      <c r="K192" s="401">
        <f t="shared" si="23"/>
        <v>0.7224639101764392</v>
      </c>
    </row>
    <row r="193" spans="1:11" ht="33.75">
      <c r="A193" s="198" t="s">
        <v>385</v>
      </c>
      <c r="B193" s="74" t="s">
        <v>29</v>
      </c>
      <c r="C193" s="70">
        <v>10</v>
      </c>
      <c r="D193" s="74" t="s">
        <v>74</v>
      </c>
      <c r="E193" s="70" t="s">
        <v>350</v>
      </c>
      <c r="F193" s="70">
        <v>129</v>
      </c>
      <c r="G193" s="72">
        <v>677.8</v>
      </c>
      <c r="H193" s="72"/>
      <c r="I193" s="72">
        <f>G193+H193</f>
        <v>677.8</v>
      </c>
      <c r="J193" s="72">
        <v>537.874</v>
      </c>
      <c r="K193" s="401">
        <f t="shared" si="23"/>
        <v>0.7935585718501034</v>
      </c>
    </row>
    <row r="194" spans="1:11" ht="22.5">
      <c r="A194" s="73" t="s">
        <v>386</v>
      </c>
      <c r="B194" s="74" t="s">
        <v>29</v>
      </c>
      <c r="C194" s="70">
        <v>10</v>
      </c>
      <c r="D194" s="74" t="s">
        <v>74</v>
      </c>
      <c r="E194" s="70" t="s">
        <v>351</v>
      </c>
      <c r="F194" s="70" t="s">
        <v>113</v>
      </c>
      <c r="G194" s="72">
        <f>G195</f>
        <v>289.2</v>
      </c>
      <c r="H194" s="72">
        <f>H195</f>
        <v>0</v>
      </c>
      <c r="I194" s="72">
        <f>I195</f>
        <v>289.2</v>
      </c>
      <c r="J194" s="72">
        <f>J195</f>
        <v>179.85899999999998</v>
      </c>
      <c r="K194" s="401">
        <f t="shared" si="23"/>
        <v>0.6219190871369294</v>
      </c>
    </row>
    <row r="195" spans="1:11" ht="22.5">
      <c r="A195" s="73" t="s">
        <v>525</v>
      </c>
      <c r="B195" s="74" t="s">
        <v>29</v>
      </c>
      <c r="C195" s="70">
        <v>10</v>
      </c>
      <c r="D195" s="74" t="s">
        <v>74</v>
      </c>
      <c r="E195" s="70" t="s">
        <v>351</v>
      </c>
      <c r="F195" s="70" t="s">
        <v>115</v>
      </c>
      <c r="G195" s="72">
        <f>G197+G196</f>
        <v>289.2</v>
      </c>
      <c r="H195" s="72">
        <f>H197+H196</f>
        <v>0</v>
      </c>
      <c r="I195" s="72">
        <f>I197+I196</f>
        <v>289.2</v>
      </c>
      <c r="J195" s="72">
        <f>J197+J196</f>
        <v>179.85899999999998</v>
      </c>
      <c r="K195" s="401">
        <f t="shared" si="23"/>
        <v>0.6219190871369294</v>
      </c>
    </row>
    <row r="196" spans="1:11" ht="22.5">
      <c r="A196" s="166" t="s">
        <v>538</v>
      </c>
      <c r="B196" s="74" t="s">
        <v>29</v>
      </c>
      <c r="C196" s="70">
        <v>10</v>
      </c>
      <c r="D196" s="74" t="s">
        <v>74</v>
      </c>
      <c r="E196" s="70" t="s">
        <v>351</v>
      </c>
      <c r="F196" s="70">
        <v>242</v>
      </c>
      <c r="G196" s="72">
        <v>88</v>
      </c>
      <c r="H196" s="72"/>
      <c r="I196" s="72">
        <f>G196+H196</f>
        <v>88</v>
      </c>
      <c r="J196" s="72">
        <v>68.268</v>
      </c>
      <c r="K196" s="401">
        <f t="shared" si="23"/>
        <v>0.7757727272727273</v>
      </c>
    </row>
    <row r="197" spans="1:11" ht="22.5">
      <c r="A197" s="166" t="s">
        <v>526</v>
      </c>
      <c r="B197" s="74" t="s">
        <v>29</v>
      </c>
      <c r="C197" s="70">
        <v>10</v>
      </c>
      <c r="D197" s="74" t="s">
        <v>74</v>
      </c>
      <c r="E197" s="70" t="s">
        <v>351</v>
      </c>
      <c r="F197" s="70" t="s">
        <v>117</v>
      </c>
      <c r="G197" s="72">
        <v>201.2</v>
      </c>
      <c r="H197" s="72"/>
      <c r="I197" s="72">
        <v>201.2</v>
      </c>
      <c r="J197" s="72">
        <v>111.591</v>
      </c>
      <c r="K197" s="401">
        <f t="shared" si="23"/>
        <v>0.5546272365805169</v>
      </c>
    </row>
    <row r="198" spans="1:11" ht="12.75">
      <c r="A198" s="166" t="s">
        <v>118</v>
      </c>
      <c r="B198" s="74" t="s">
        <v>29</v>
      </c>
      <c r="C198" s="70">
        <v>10</v>
      </c>
      <c r="D198" s="74" t="s">
        <v>74</v>
      </c>
      <c r="E198" s="70" t="s">
        <v>351</v>
      </c>
      <c r="F198" s="70" t="s">
        <v>48</v>
      </c>
      <c r="G198" s="72">
        <f>G199</f>
        <v>20.2</v>
      </c>
      <c r="H198" s="72">
        <f>H199</f>
        <v>0</v>
      </c>
      <c r="I198" s="72">
        <f>I199</f>
        <v>20.2</v>
      </c>
      <c r="J198" s="72">
        <f>J199</f>
        <v>1.052</v>
      </c>
      <c r="K198" s="401">
        <f t="shared" si="23"/>
        <v>0.052079207920792084</v>
      </c>
    </row>
    <row r="199" spans="1:11" ht="12.75">
      <c r="A199" s="166" t="s">
        <v>531</v>
      </c>
      <c r="B199" s="74" t="s">
        <v>29</v>
      </c>
      <c r="C199" s="70">
        <v>10</v>
      </c>
      <c r="D199" s="74" t="s">
        <v>74</v>
      </c>
      <c r="E199" s="70" t="s">
        <v>351</v>
      </c>
      <c r="F199" s="70" t="s">
        <v>119</v>
      </c>
      <c r="G199" s="72">
        <f>G200+G201</f>
        <v>20.2</v>
      </c>
      <c r="H199" s="72">
        <f>H200+H201</f>
        <v>0</v>
      </c>
      <c r="I199" s="72">
        <f>I200+I201</f>
        <v>20.2</v>
      </c>
      <c r="J199" s="72">
        <f>J200+J201</f>
        <v>1.052</v>
      </c>
      <c r="K199" s="401">
        <f t="shared" si="23"/>
        <v>0.052079207920792084</v>
      </c>
    </row>
    <row r="200" spans="1:11" ht="12.75">
      <c r="A200" s="220" t="s">
        <v>17</v>
      </c>
      <c r="B200" s="74" t="s">
        <v>29</v>
      </c>
      <c r="C200" s="70">
        <v>10</v>
      </c>
      <c r="D200" s="74" t="s">
        <v>74</v>
      </c>
      <c r="E200" s="70" t="s">
        <v>351</v>
      </c>
      <c r="F200" s="70" t="s">
        <v>120</v>
      </c>
      <c r="G200" s="72">
        <v>15.2</v>
      </c>
      <c r="H200" s="72"/>
      <c r="I200" s="72">
        <f>G200+H200</f>
        <v>15.2</v>
      </c>
      <c r="J200" s="72">
        <v>1.052</v>
      </c>
      <c r="K200" s="401">
        <f t="shared" si="23"/>
        <v>0.06921052631578949</v>
      </c>
    </row>
    <row r="201" spans="1:11" ht="12.75">
      <c r="A201" s="166" t="s">
        <v>532</v>
      </c>
      <c r="B201" s="74" t="s">
        <v>29</v>
      </c>
      <c r="C201" s="70">
        <v>10</v>
      </c>
      <c r="D201" s="74" t="s">
        <v>74</v>
      </c>
      <c r="E201" s="70" t="s">
        <v>351</v>
      </c>
      <c r="F201" s="70">
        <v>852</v>
      </c>
      <c r="G201" s="72">
        <v>5</v>
      </c>
      <c r="H201" s="72"/>
      <c r="I201" s="72">
        <f>G201+H201</f>
        <v>5</v>
      </c>
      <c r="J201" s="72">
        <v>0</v>
      </c>
      <c r="K201" s="401">
        <f t="shared" si="23"/>
        <v>0</v>
      </c>
    </row>
    <row r="202" spans="1:11" ht="22.5">
      <c r="A202" s="201" t="s">
        <v>412</v>
      </c>
      <c r="B202" s="74" t="s">
        <v>29</v>
      </c>
      <c r="C202" s="70">
        <v>10</v>
      </c>
      <c r="D202" s="74" t="s">
        <v>74</v>
      </c>
      <c r="E202" s="70" t="s">
        <v>413</v>
      </c>
      <c r="F202" s="70"/>
      <c r="G202" s="72">
        <f aca="true" t="shared" si="28" ref="G202:J204">G203</f>
        <v>100</v>
      </c>
      <c r="H202" s="72">
        <f t="shared" si="28"/>
        <v>0</v>
      </c>
      <c r="I202" s="72">
        <f t="shared" si="28"/>
        <v>100</v>
      </c>
      <c r="J202" s="72">
        <f t="shared" si="28"/>
        <v>90.5</v>
      </c>
      <c r="K202" s="401">
        <f t="shared" si="23"/>
        <v>0.905</v>
      </c>
    </row>
    <row r="203" spans="1:11" ht="22.5">
      <c r="A203" s="73" t="s">
        <v>386</v>
      </c>
      <c r="B203" s="74" t="s">
        <v>29</v>
      </c>
      <c r="C203" s="70">
        <v>10</v>
      </c>
      <c r="D203" s="74" t="s">
        <v>74</v>
      </c>
      <c r="E203" s="70" t="s">
        <v>413</v>
      </c>
      <c r="F203" s="70" t="s">
        <v>113</v>
      </c>
      <c r="G203" s="72">
        <f t="shared" si="28"/>
        <v>100</v>
      </c>
      <c r="H203" s="72">
        <f t="shared" si="28"/>
        <v>0</v>
      </c>
      <c r="I203" s="72">
        <f t="shared" si="28"/>
        <v>100</v>
      </c>
      <c r="J203" s="72">
        <f t="shared" si="28"/>
        <v>90.5</v>
      </c>
      <c r="K203" s="401">
        <f t="shared" si="23"/>
        <v>0.905</v>
      </c>
    </row>
    <row r="204" spans="1:11" ht="22.5">
      <c r="A204" s="73" t="s">
        <v>525</v>
      </c>
      <c r="B204" s="74" t="s">
        <v>29</v>
      </c>
      <c r="C204" s="70">
        <v>10</v>
      </c>
      <c r="D204" s="74" t="s">
        <v>74</v>
      </c>
      <c r="E204" s="70" t="s">
        <v>413</v>
      </c>
      <c r="F204" s="70" t="s">
        <v>115</v>
      </c>
      <c r="G204" s="72">
        <f t="shared" si="28"/>
        <v>100</v>
      </c>
      <c r="H204" s="72">
        <f t="shared" si="28"/>
        <v>0</v>
      </c>
      <c r="I204" s="72">
        <f t="shared" si="28"/>
        <v>100</v>
      </c>
      <c r="J204" s="72">
        <f t="shared" si="28"/>
        <v>90.5</v>
      </c>
      <c r="K204" s="401">
        <f t="shared" si="23"/>
        <v>0.905</v>
      </c>
    </row>
    <row r="205" spans="1:11" ht="22.5">
      <c r="A205" s="166" t="s">
        <v>526</v>
      </c>
      <c r="B205" s="74" t="s">
        <v>29</v>
      </c>
      <c r="C205" s="70">
        <v>10</v>
      </c>
      <c r="D205" s="74" t="s">
        <v>74</v>
      </c>
      <c r="E205" s="70" t="s">
        <v>413</v>
      </c>
      <c r="F205" s="70" t="s">
        <v>117</v>
      </c>
      <c r="G205" s="72">
        <v>100</v>
      </c>
      <c r="H205" s="72"/>
      <c r="I205" s="72">
        <f>G205+H205</f>
        <v>100</v>
      </c>
      <c r="J205" s="72">
        <v>90.5</v>
      </c>
      <c r="K205" s="401">
        <f t="shared" si="23"/>
        <v>0.905</v>
      </c>
    </row>
    <row r="206" spans="1:15" ht="31.5">
      <c r="A206" s="87" t="s">
        <v>407</v>
      </c>
      <c r="B206" s="156" t="s">
        <v>26</v>
      </c>
      <c r="C206" s="159" t="s">
        <v>8</v>
      </c>
      <c r="D206" s="156" t="s">
        <v>8</v>
      </c>
      <c r="E206" s="159" t="s">
        <v>9</v>
      </c>
      <c r="F206" s="159" t="s">
        <v>10</v>
      </c>
      <c r="G206" s="160" t="e">
        <f>G207+G336</f>
        <v>#REF!</v>
      </c>
      <c r="H206" s="160" t="e">
        <f>H207+H336</f>
        <v>#REF!</v>
      </c>
      <c r="I206" s="160">
        <f>I207+I336</f>
        <v>144550.861</v>
      </c>
      <c r="J206" s="160">
        <f>J207+J336</f>
        <v>58514.947</v>
      </c>
      <c r="K206" s="493">
        <f t="shared" si="23"/>
        <v>0.4048052470611019</v>
      </c>
      <c r="L206" s="389">
        <v>144550.776</v>
      </c>
      <c r="M206" s="389">
        <f>L206-I206</f>
        <v>-0.08499999999185093</v>
      </c>
      <c r="N206" s="389">
        <v>58514.95</v>
      </c>
      <c r="O206" s="389">
        <f>N206-J206</f>
        <v>0.0029999999969732016</v>
      </c>
    </row>
    <row r="207" spans="1:11" ht="12.75">
      <c r="A207" s="194" t="s">
        <v>628</v>
      </c>
      <c r="B207" s="93" t="s">
        <v>26</v>
      </c>
      <c r="C207" s="92" t="s">
        <v>78</v>
      </c>
      <c r="D207" s="93" t="s">
        <v>8</v>
      </c>
      <c r="E207" s="92" t="s">
        <v>9</v>
      </c>
      <c r="F207" s="92" t="s">
        <v>10</v>
      </c>
      <c r="G207" s="195" t="e">
        <f>G208+G247+G308</f>
        <v>#REF!</v>
      </c>
      <c r="H207" s="195" t="e">
        <f>H208+H247+H308</f>
        <v>#REF!</v>
      </c>
      <c r="I207" s="195">
        <f>I208+I247+I308+I300+I289</f>
        <v>141737.06100000002</v>
      </c>
      <c r="J207" s="195">
        <f>J208+J247+J308+J300+J289</f>
        <v>56555.268</v>
      </c>
      <c r="K207" s="490">
        <f t="shared" si="23"/>
        <v>0.3990153852562245</v>
      </c>
    </row>
    <row r="208" spans="1:11" ht="12.75">
      <c r="A208" s="194" t="s">
        <v>28</v>
      </c>
      <c r="B208" s="93" t="s">
        <v>26</v>
      </c>
      <c r="C208" s="92" t="s">
        <v>78</v>
      </c>
      <c r="D208" s="93" t="s">
        <v>12</v>
      </c>
      <c r="E208" s="92" t="s">
        <v>9</v>
      </c>
      <c r="F208" s="92" t="s">
        <v>10</v>
      </c>
      <c r="G208" s="195">
        <f>G209+G239</f>
        <v>12412.9</v>
      </c>
      <c r="H208" s="195">
        <f>H209+H239</f>
        <v>0</v>
      </c>
      <c r="I208" s="195">
        <f>I209</f>
        <v>44271.48</v>
      </c>
      <c r="J208" s="195">
        <f>J209</f>
        <v>14268.342</v>
      </c>
      <c r="K208" s="490">
        <f t="shared" si="23"/>
        <v>0.3222919586153433</v>
      </c>
    </row>
    <row r="209" spans="1:15" ht="21">
      <c r="A209" s="194" t="s">
        <v>615</v>
      </c>
      <c r="B209" s="93" t="s">
        <v>26</v>
      </c>
      <c r="C209" s="92" t="s">
        <v>78</v>
      </c>
      <c r="D209" s="93" t="s">
        <v>12</v>
      </c>
      <c r="E209" s="92" t="s">
        <v>230</v>
      </c>
      <c r="F209" s="92"/>
      <c r="G209" s="195">
        <f>G210</f>
        <v>12370.9</v>
      </c>
      <c r="H209" s="195">
        <f>H210</f>
        <v>0</v>
      </c>
      <c r="I209" s="195">
        <f>I210+I239</f>
        <v>44271.48</v>
      </c>
      <c r="J209" s="195">
        <f>J210+J239</f>
        <v>14268.342</v>
      </c>
      <c r="K209" s="490">
        <f t="shared" si="23"/>
        <v>0.3222919586153433</v>
      </c>
      <c r="L209" s="389">
        <v>44271.561</v>
      </c>
      <c r="M209" s="389">
        <f>I209-L209</f>
        <v>-0.08099999999831198</v>
      </c>
      <c r="N209" s="389">
        <v>14268.343</v>
      </c>
      <c r="O209" s="389">
        <f>J209-N209</f>
        <v>-0.0010000000002037268</v>
      </c>
    </row>
    <row r="210" spans="1:11" ht="12.75">
      <c r="A210" s="201" t="s">
        <v>204</v>
      </c>
      <c r="B210" s="74" t="s">
        <v>26</v>
      </c>
      <c r="C210" s="70" t="s">
        <v>78</v>
      </c>
      <c r="D210" s="74" t="s">
        <v>12</v>
      </c>
      <c r="E210" s="319" t="s">
        <v>231</v>
      </c>
      <c r="F210" s="319" t="s">
        <v>10</v>
      </c>
      <c r="G210" s="231">
        <f>G228+G211</f>
        <v>12370.9</v>
      </c>
      <c r="H210" s="231">
        <f>H228+H211</f>
        <v>0</v>
      </c>
      <c r="I210" s="231">
        <f>I228+I211</f>
        <v>43988.48</v>
      </c>
      <c r="J210" s="231">
        <f>J228+J211</f>
        <v>14268.342</v>
      </c>
      <c r="K210" s="494">
        <f t="shared" si="23"/>
        <v>0.32436542476575686</v>
      </c>
    </row>
    <row r="211" spans="1:11" ht="12.75">
      <c r="A211" s="331" t="s">
        <v>219</v>
      </c>
      <c r="B211" s="74" t="s">
        <v>26</v>
      </c>
      <c r="C211" s="70" t="s">
        <v>78</v>
      </c>
      <c r="D211" s="74" t="s">
        <v>12</v>
      </c>
      <c r="E211" s="70" t="s">
        <v>233</v>
      </c>
      <c r="F211" s="70"/>
      <c r="G211" s="72">
        <f>G212+G216+G223</f>
        <v>5330</v>
      </c>
      <c r="H211" s="72">
        <f>H212+H216+H223</f>
        <v>0</v>
      </c>
      <c r="I211" s="72">
        <f>I212+I216+I223+I220</f>
        <v>19894.68</v>
      </c>
      <c r="J211" s="72">
        <f>J212+J216+J223+J220</f>
        <v>5001.564</v>
      </c>
      <c r="K211" s="401">
        <f t="shared" si="23"/>
        <v>0.25140208337103187</v>
      </c>
    </row>
    <row r="212" spans="1:11" ht="33.75">
      <c r="A212" s="73" t="s">
        <v>105</v>
      </c>
      <c r="B212" s="74" t="s">
        <v>26</v>
      </c>
      <c r="C212" s="70" t="s">
        <v>78</v>
      </c>
      <c r="D212" s="74" t="s">
        <v>12</v>
      </c>
      <c r="E212" s="70" t="s">
        <v>233</v>
      </c>
      <c r="F212" s="70" t="s">
        <v>106</v>
      </c>
      <c r="G212" s="72">
        <f>G213</f>
        <v>3898.3999999999996</v>
      </c>
      <c r="H212" s="72">
        <f>H213</f>
        <v>0</v>
      </c>
      <c r="I212" s="72">
        <f>I213</f>
        <v>3898.3999999999996</v>
      </c>
      <c r="J212" s="72">
        <f>J213</f>
        <v>1930.9900000000002</v>
      </c>
      <c r="K212" s="401">
        <f t="shared" si="23"/>
        <v>0.495328852862713</v>
      </c>
    </row>
    <row r="213" spans="1:11" ht="12.75">
      <c r="A213" s="73" t="s">
        <v>142</v>
      </c>
      <c r="B213" s="74" t="s">
        <v>26</v>
      </c>
      <c r="C213" s="70" t="s">
        <v>78</v>
      </c>
      <c r="D213" s="74" t="s">
        <v>12</v>
      </c>
      <c r="E213" s="70" t="s">
        <v>233</v>
      </c>
      <c r="F213" s="70">
        <v>110</v>
      </c>
      <c r="G213" s="72">
        <f>G214+G215</f>
        <v>3898.3999999999996</v>
      </c>
      <c r="H213" s="72">
        <f>H214+H215</f>
        <v>0</v>
      </c>
      <c r="I213" s="72">
        <f>I214+I215</f>
        <v>3898.3999999999996</v>
      </c>
      <c r="J213" s="72">
        <f>J214+J215</f>
        <v>1930.9900000000002</v>
      </c>
      <c r="K213" s="401">
        <f t="shared" si="23"/>
        <v>0.495328852862713</v>
      </c>
    </row>
    <row r="214" spans="1:11" ht="12.75">
      <c r="A214" s="73" t="s">
        <v>577</v>
      </c>
      <c r="B214" s="74" t="s">
        <v>26</v>
      </c>
      <c r="C214" s="70" t="s">
        <v>78</v>
      </c>
      <c r="D214" s="74" t="s">
        <v>12</v>
      </c>
      <c r="E214" s="70" t="s">
        <v>233</v>
      </c>
      <c r="F214" s="70">
        <v>111</v>
      </c>
      <c r="G214" s="72">
        <v>2994.2</v>
      </c>
      <c r="H214" s="72"/>
      <c r="I214" s="72">
        <f>G214+H214</f>
        <v>2994.2</v>
      </c>
      <c r="J214" s="72">
        <v>1416.4</v>
      </c>
      <c r="K214" s="401">
        <f t="shared" si="23"/>
        <v>0.47304789259234525</v>
      </c>
    </row>
    <row r="215" spans="1:11" ht="22.5">
      <c r="A215" s="198" t="s">
        <v>576</v>
      </c>
      <c r="B215" s="74" t="s">
        <v>26</v>
      </c>
      <c r="C215" s="70" t="s">
        <v>78</v>
      </c>
      <c r="D215" s="74" t="s">
        <v>12</v>
      </c>
      <c r="E215" s="70" t="s">
        <v>233</v>
      </c>
      <c r="F215" s="70">
        <v>119</v>
      </c>
      <c r="G215" s="72">
        <v>904.2</v>
      </c>
      <c r="H215" s="72"/>
      <c r="I215" s="72">
        <f>G215+H215</f>
        <v>904.2</v>
      </c>
      <c r="J215" s="72">
        <v>514.59</v>
      </c>
      <c r="K215" s="401">
        <f t="shared" si="23"/>
        <v>0.5691108161911081</v>
      </c>
    </row>
    <row r="216" spans="1:11" ht="22.5">
      <c r="A216" s="73" t="s">
        <v>386</v>
      </c>
      <c r="B216" s="74" t="s">
        <v>26</v>
      </c>
      <c r="C216" s="70" t="s">
        <v>78</v>
      </c>
      <c r="D216" s="74" t="s">
        <v>12</v>
      </c>
      <c r="E216" s="70" t="s">
        <v>233</v>
      </c>
      <c r="F216" s="70" t="s">
        <v>113</v>
      </c>
      <c r="G216" s="72">
        <f>G217</f>
        <v>1353.5</v>
      </c>
      <c r="H216" s="72">
        <f>H217</f>
        <v>0</v>
      </c>
      <c r="I216" s="72">
        <f>I217</f>
        <v>1353.5</v>
      </c>
      <c r="J216" s="72">
        <f>J217</f>
        <v>883.386</v>
      </c>
      <c r="K216" s="401">
        <f t="shared" si="23"/>
        <v>0.652667898042113</v>
      </c>
    </row>
    <row r="217" spans="1:11" ht="22.5">
      <c r="A217" s="73" t="s">
        <v>525</v>
      </c>
      <c r="B217" s="74" t="s">
        <v>26</v>
      </c>
      <c r="C217" s="70" t="s">
        <v>78</v>
      </c>
      <c r="D217" s="74" t="s">
        <v>12</v>
      </c>
      <c r="E217" s="70" t="s">
        <v>233</v>
      </c>
      <c r="F217" s="70" t="s">
        <v>115</v>
      </c>
      <c r="G217" s="72">
        <f>G219+G218</f>
        <v>1353.5</v>
      </c>
      <c r="H217" s="72">
        <f>H219+H218</f>
        <v>0</v>
      </c>
      <c r="I217" s="72">
        <f>I219+I218</f>
        <v>1353.5</v>
      </c>
      <c r="J217" s="72">
        <f>J219+J218</f>
        <v>883.386</v>
      </c>
      <c r="K217" s="401">
        <f t="shared" si="23"/>
        <v>0.652667898042113</v>
      </c>
    </row>
    <row r="218" spans="1:11" ht="22.5">
      <c r="A218" s="73" t="s">
        <v>538</v>
      </c>
      <c r="B218" s="74" t="s">
        <v>26</v>
      </c>
      <c r="C218" s="70" t="s">
        <v>78</v>
      </c>
      <c r="D218" s="74" t="s">
        <v>12</v>
      </c>
      <c r="E218" s="70" t="s">
        <v>682</v>
      </c>
      <c r="F218" s="70">
        <v>242</v>
      </c>
      <c r="G218" s="72"/>
      <c r="H218" s="72">
        <v>3</v>
      </c>
      <c r="I218" s="72">
        <v>6</v>
      </c>
      <c r="J218" s="72">
        <v>3</v>
      </c>
      <c r="K218" s="401">
        <f t="shared" si="23"/>
        <v>0.5</v>
      </c>
    </row>
    <row r="219" spans="1:11" ht="22.5">
      <c r="A219" s="166" t="s">
        <v>526</v>
      </c>
      <c r="B219" s="74" t="s">
        <v>26</v>
      </c>
      <c r="C219" s="70" t="s">
        <v>78</v>
      </c>
      <c r="D219" s="74" t="s">
        <v>12</v>
      </c>
      <c r="E219" s="70" t="s">
        <v>233</v>
      </c>
      <c r="F219" s="70" t="s">
        <v>117</v>
      </c>
      <c r="G219" s="72">
        <v>1353.5</v>
      </c>
      <c r="H219" s="72">
        <v>-3</v>
      </c>
      <c r="I219" s="72">
        <v>1347.5</v>
      </c>
      <c r="J219" s="72">
        <v>880.386</v>
      </c>
      <c r="K219" s="401">
        <f t="shared" si="23"/>
        <v>0.653347680890538</v>
      </c>
    </row>
    <row r="220" spans="1:11" ht="22.5">
      <c r="A220" s="73" t="s">
        <v>530</v>
      </c>
      <c r="B220" s="74" t="s">
        <v>26</v>
      </c>
      <c r="C220" s="70" t="s">
        <v>78</v>
      </c>
      <c r="D220" s="74" t="s">
        <v>12</v>
      </c>
      <c r="E220" s="335" t="s">
        <v>233</v>
      </c>
      <c r="F220" s="70" t="s">
        <v>100</v>
      </c>
      <c r="G220" s="72">
        <f aca="true" t="shared" si="29" ref="G220:J221">G221</f>
        <v>26072.7</v>
      </c>
      <c r="H220" s="72">
        <f t="shared" si="29"/>
        <v>0</v>
      </c>
      <c r="I220" s="72">
        <f t="shared" si="29"/>
        <v>14564.68</v>
      </c>
      <c r="J220" s="72">
        <f t="shared" si="29"/>
        <v>2184.52</v>
      </c>
      <c r="K220" s="401">
        <f>J220/I220*100%</f>
        <v>0.1499875040165661</v>
      </c>
    </row>
    <row r="221" spans="1:11" ht="12.75">
      <c r="A221" s="73" t="s">
        <v>101</v>
      </c>
      <c r="B221" s="74" t="s">
        <v>26</v>
      </c>
      <c r="C221" s="70" t="s">
        <v>78</v>
      </c>
      <c r="D221" s="74" t="s">
        <v>12</v>
      </c>
      <c r="E221" s="335" t="s">
        <v>233</v>
      </c>
      <c r="F221" s="70" t="s">
        <v>102</v>
      </c>
      <c r="G221" s="72">
        <f t="shared" si="29"/>
        <v>26072.7</v>
      </c>
      <c r="H221" s="72">
        <f t="shared" si="29"/>
        <v>0</v>
      </c>
      <c r="I221" s="72">
        <f t="shared" si="29"/>
        <v>14564.68</v>
      </c>
      <c r="J221" s="72">
        <f t="shared" si="29"/>
        <v>2184.52</v>
      </c>
      <c r="K221" s="401">
        <f>J221/I221*100%</f>
        <v>0.1499875040165661</v>
      </c>
    </row>
    <row r="222" spans="1:11" ht="33.75">
      <c r="A222" s="73" t="s">
        <v>103</v>
      </c>
      <c r="B222" s="74" t="s">
        <v>26</v>
      </c>
      <c r="C222" s="70" t="s">
        <v>78</v>
      </c>
      <c r="D222" s="74" t="s">
        <v>12</v>
      </c>
      <c r="E222" s="335" t="s">
        <v>233</v>
      </c>
      <c r="F222" s="70" t="s">
        <v>104</v>
      </c>
      <c r="G222" s="72">
        <v>26072.7</v>
      </c>
      <c r="H222" s="72"/>
      <c r="I222" s="72">
        <v>14564.68</v>
      </c>
      <c r="J222" s="72">
        <v>2184.52</v>
      </c>
      <c r="K222" s="401">
        <f>J222/I222*100%</f>
        <v>0.1499875040165661</v>
      </c>
    </row>
    <row r="223" spans="1:11" ht="12.75">
      <c r="A223" s="166" t="s">
        <v>118</v>
      </c>
      <c r="B223" s="74" t="s">
        <v>26</v>
      </c>
      <c r="C223" s="70" t="s">
        <v>78</v>
      </c>
      <c r="D223" s="74" t="s">
        <v>12</v>
      </c>
      <c r="E223" s="70" t="s">
        <v>233</v>
      </c>
      <c r="F223" s="70" t="s">
        <v>48</v>
      </c>
      <c r="G223" s="72">
        <f>G224</f>
        <v>78.1</v>
      </c>
      <c r="H223" s="72">
        <f>H224</f>
        <v>0</v>
      </c>
      <c r="I223" s="72">
        <f>I224</f>
        <v>78.1</v>
      </c>
      <c r="J223" s="72">
        <f>J224</f>
        <v>2.6679999999999997</v>
      </c>
      <c r="K223" s="401">
        <f t="shared" si="23"/>
        <v>0.03416133162612036</v>
      </c>
    </row>
    <row r="224" spans="1:11" ht="12.75">
      <c r="A224" s="166" t="s">
        <v>531</v>
      </c>
      <c r="B224" s="74" t="s">
        <v>26</v>
      </c>
      <c r="C224" s="70" t="s">
        <v>78</v>
      </c>
      <c r="D224" s="74" t="s">
        <v>12</v>
      </c>
      <c r="E224" s="70" t="s">
        <v>233</v>
      </c>
      <c r="F224" s="70" t="s">
        <v>119</v>
      </c>
      <c r="G224" s="72">
        <f>G225+G226</f>
        <v>78.1</v>
      </c>
      <c r="H224" s="72">
        <f>H225+H226</f>
        <v>0</v>
      </c>
      <c r="I224" s="72">
        <f>I225+I226+I227</f>
        <v>78.1</v>
      </c>
      <c r="J224" s="72">
        <f>J225+J226+J227</f>
        <v>2.6679999999999997</v>
      </c>
      <c r="K224" s="401">
        <f t="shared" si="23"/>
        <v>0.03416133162612036</v>
      </c>
    </row>
    <row r="225" spans="1:11" ht="12.75">
      <c r="A225" s="220" t="s">
        <v>17</v>
      </c>
      <c r="B225" s="74" t="s">
        <v>26</v>
      </c>
      <c r="C225" s="70" t="s">
        <v>78</v>
      </c>
      <c r="D225" s="74" t="s">
        <v>12</v>
      </c>
      <c r="E225" s="70" t="s">
        <v>233</v>
      </c>
      <c r="F225" s="70" t="s">
        <v>120</v>
      </c>
      <c r="G225" s="72">
        <v>13.1</v>
      </c>
      <c r="H225" s="72">
        <v>3</v>
      </c>
      <c r="I225" s="72">
        <v>13.1</v>
      </c>
      <c r="J225" s="72">
        <v>2.151</v>
      </c>
      <c r="K225" s="401">
        <f t="shared" si="23"/>
        <v>0.16419847328244275</v>
      </c>
    </row>
    <row r="226" spans="1:11" ht="12.75">
      <c r="A226" s="166" t="s">
        <v>532</v>
      </c>
      <c r="B226" s="74" t="s">
        <v>26</v>
      </c>
      <c r="C226" s="70" t="s">
        <v>78</v>
      </c>
      <c r="D226" s="74" t="s">
        <v>12</v>
      </c>
      <c r="E226" s="70" t="s">
        <v>233</v>
      </c>
      <c r="F226" s="70">
        <v>852</v>
      </c>
      <c r="G226" s="72">
        <v>65</v>
      </c>
      <c r="H226" s="72">
        <v>-3</v>
      </c>
      <c r="I226" s="72">
        <v>56.3</v>
      </c>
      <c r="J226" s="72">
        <v>0</v>
      </c>
      <c r="K226" s="401">
        <f t="shared" si="23"/>
        <v>0</v>
      </c>
    </row>
    <row r="227" spans="1:11" ht="12.75">
      <c r="A227" s="73" t="s">
        <v>537</v>
      </c>
      <c r="B227" s="74" t="s">
        <v>26</v>
      </c>
      <c r="C227" s="70" t="s">
        <v>78</v>
      </c>
      <c r="D227" s="74" t="s">
        <v>12</v>
      </c>
      <c r="E227" s="70" t="s">
        <v>233</v>
      </c>
      <c r="F227" s="70">
        <v>853</v>
      </c>
      <c r="G227" s="72"/>
      <c r="H227" s="72"/>
      <c r="I227" s="72">
        <v>8.7</v>
      </c>
      <c r="J227" s="72">
        <v>0.517</v>
      </c>
      <c r="K227" s="401">
        <f t="shared" si="23"/>
        <v>0.05942528735632185</v>
      </c>
    </row>
    <row r="228" spans="1:11" ht="45">
      <c r="A228" s="201" t="s">
        <v>85</v>
      </c>
      <c r="B228" s="74" t="s">
        <v>26</v>
      </c>
      <c r="C228" s="70" t="s">
        <v>78</v>
      </c>
      <c r="D228" s="74" t="s">
        <v>12</v>
      </c>
      <c r="E228" s="70" t="s">
        <v>232</v>
      </c>
      <c r="F228" s="319" t="s">
        <v>10</v>
      </c>
      <c r="G228" s="231">
        <f>G229+G233</f>
        <v>7040.9</v>
      </c>
      <c r="H228" s="231">
        <f>H229+H233</f>
        <v>0</v>
      </c>
      <c r="I228" s="231">
        <f>I229+I233+I236</f>
        <v>24093.800000000003</v>
      </c>
      <c r="J228" s="231">
        <f>J229+J233+J236</f>
        <v>9266.778</v>
      </c>
      <c r="K228" s="494">
        <f t="shared" si="23"/>
        <v>0.38461255592725097</v>
      </c>
    </row>
    <row r="229" spans="1:11" ht="33.75">
      <c r="A229" s="73" t="s">
        <v>105</v>
      </c>
      <c r="B229" s="74" t="s">
        <v>26</v>
      </c>
      <c r="C229" s="70" t="s">
        <v>78</v>
      </c>
      <c r="D229" s="74" t="s">
        <v>12</v>
      </c>
      <c r="E229" s="70" t="s">
        <v>232</v>
      </c>
      <c r="F229" s="70" t="s">
        <v>106</v>
      </c>
      <c r="G229" s="72">
        <f>G230</f>
        <v>6990.9</v>
      </c>
      <c r="H229" s="72">
        <f>H230</f>
        <v>0</v>
      </c>
      <c r="I229" s="72">
        <f>I230</f>
        <v>6990.9</v>
      </c>
      <c r="J229" s="72">
        <f>J230</f>
        <v>4610.267</v>
      </c>
      <c r="K229" s="401">
        <f t="shared" si="23"/>
        <v>0.659466878370453</v>
      </c>
    </row>
    <row r="230" spans="1:11" ht="12.75">
      <c r="A230" s="73" t="s">
        <v>142</v>
      </c>
      <c r="B230" s="74" t="s">
        <v>26</v>
      </c>
      <c r="C230" s="70" t="s">
        <v>78</v>
      </c>
      <c r="D230" s="74" t="s">
        <v>12</v>
      </c>
      <c r="E230" s="70" t="s">
        <v>232</v>
      </c>
      <c r="F230" s="70">
        <v>110</v>
      </c>
      <c r="G230" s="72">
        <f>G231+G232</f>
        <v>6990.9</v>
      </c>
      <c r="H230" s="72">
        <f>H231+H232</f>
        <v>0</v>
      </c>
      <c r="I230" s="72">
        <f>I231+I232</f>
        <v>6990.9</v>
      </c>
      <c r="J230" s="72">
        <f>J231+J232</f>
        <v>4610.267</v>
      </c>
      <c r="K230" s="401">
        <f t="shared" si="23"/>
        <v>0.659466878370453</v>
      </c>
    </row>
    <row r="231" spans="1:11" ht="12.75">
      <c r="A231" s="73" t="s">
        <v>577</v>
      </c>
      <c r="B231" s="74" t="s">
        <v>26</v>
      </c>
      <c r="C231" s="70" t="s">
        <v>78</v>
      </c>
      <c r="D231" s="74" t="s">
        <v>12</v>
      </c>
      <c r="E231" s="70" t="s">
        <v>232</v>
      </c>
      <c r="F231" s="70">
        <v>111</v>
      </c>
      <c r="G231" s="72">
        <v>5369.4</v>
      </c>
      <c r="H231" s="72"/>
      <c r="I231" s="72">
        <f>G231+H231</f>
        <v>5369.4</v>
      </c>
      <c r="J231" s="72">
        <v>3498.064</v>
      </c>
      <c r="K231" s="401">
        <f t="shared" si="23"/>
        <v>0.651481357321116</v>
      </c>
    </row>
    <row r="232" spans="1:11" ht="22.5">
      <c r="A232" s="198" t="s">
        <v>576</v>
      </c>
      <c r="B232" s="74" t="s">
        <v>26</v>
      </c>
      <c r="C232" s="70" t="s">
        <v>78</v>
      </c>
      <c r="D232" s="74" t="s">
        <v>12</v>
      </c>
      <c r="E232" s="70" t="s">
        <v>232</v>
      </c>
      <c r="F232" s="70">
        <v>119</v>
      </c>
      <c r="G232" s="72">
        <v>1621.5</v>
      </c>
      <c r="H232" s="72"/>
      <c r="I232" s="72">
        <f>G232+H232</f>
        <v>1621.5</v>
      </c>
      <c r="J232" s="72">
        <v>1112.203</v>
      </c>
      <c r="K232" s="401">
        <f t="shared" si="23"/>
        <v>0.6859099599136602</v>
      </c>
    </row>
    <row r="233" spans="1:11" ht="22.5">
      <c r="A233" s="73" t="s">
        <v>386</v>
      </c>
      <c r="B233" s="74" t="s">
        <v>26</v>
      </c>
      <c r="C233" s="70" t="s">
        <v>78</v>
      </c>
      <c r="D233" s="74" t="s">
        <v>12</v>
      </c>
      <c r="E233" s="70" t="s">
        <v>232</v>
      </c>
      <c r="F233" s="70" t="s">
        <v>113</v>
      </c>
      <c r="G233" s="72">
        <f aca="true" t="shared" si="30" ref="G233:J234">G234</f>
        <v>50</v>
      </c>
      <c r="H233" s="72">
        <f t="shared" si="30"/>
        <v>0</v>
      </c>
      <c r="I233" s="72">
        <f t="shared" si="30"/>
        <v>50</v>
      </c>
      <c r="J233" s="72">
        <f t="shared" si="30"/>
        <v>25</v>
      </c>
      <c r="K233" s="401">
        <f t="shared" si="23"/>
        <v>0.5</v>
      </c>
    </row>
    <row r="234" spans="1:11" ht="22.5">
      <c r="A234" s="73" t="s">
        <v>525</v>
      </c>
      <c r="B234" s="74" t="s">
        <v>26</v>
      </c>
      <c r="C234" s="70" t="s">
        <v>78</v>
      </c>
      <c r="D234" s="74" t="s">
        <v>12</v>
      </c>
      <c r="E234" s="70" t="s">
        <v>232</v>
      </c>
      <c r="F234" s="70" t="s">
        <v>115</v>
      </c>
      <c r="G234" s="72">
        <f t="shared" si="30"/>
        <v>50</v>
      </c>
      <c r="H234" s="72">
        <f t="shared" si="30"/>
        <v>0</v>
      </c>
      <c r="I234" s="72">
        <f t="shared" si="30"/>
        <v>50</v>
      </c>
      <c r="J234" s="72">
        <f t="shared" si="30"/>
        <v>25</v>
      </c>
      <c r="K234" s="401">
        <f t="shared" si="23"/>
        <v>0.5</v>
      </c>
    </row>
    <row r="235" spans="1:11" ht="22.5">
      <c r="A235" s="166" t="s">
        <v>526</v>
      </c>
      <c r="B235" s="74" t="s">
        <v>26</v>
      </c>
      <c r="C235" s="70" t="s">
        <v>78</v>
      </c>
      <c r="D235" s="74" t="s">
        <v>12</v>
      </c>
      <c r="E235" s="70" t="s">
        <v>232</v>
      </c>
      <c r="F235" s="70" t="s">
        <v>117</v>
      </c>
      <c r="G235" s="72">
        <v>50</v>
      </c>
      <c r="H235" s="72"/>
      <c r="I235" s="72">
        <f>G235+H235</f>
        <v>50</v>
      </c>
      <c r="J235" s="72">
        <v>25</v>
      </c>
      <c r="K235" s="401">
        <f t="shared" si="23"/>
        <v>0.5</v>
      </c>
    </row>
    <row r="236" spans="1:11" ht="22.5">
      <c r="A236" s="73" t="s">
        <v>530</v>
      </c>
      <c r="B236" s="74" t="s">
        <v>26</v>
      </c>
      <c r="C236" s="70" t="s">
        <v>78</v>
      </c>
      <c r="D236" s="74" t="s">
        <v>12</v>
      </c>
      <c r="E236" s="70" t="s">
        <v>232</v>
      </c>
      <c r="F236" s="70" t="s">
        <v>100</v>
      </c>
      <c r="G236" s="72">
        <f aca="true" t="shared" si="31" ref="G236:J237">G237</f>
        <v>35765.1</v>
      </c>
      <c r="H236" s="72">
        <f t="shared" si="31"/>
        <v>0</v>
      </c>
      <c r="I236" s="72">
        <f t="shared" si="31"/>
        <v>17052.9</v>
      </c>
      <c r="J236" s="72">
        <f t="shared" si="31"/>
        <v>4631.511</v>
      </c>
      <c r="K236" s="401">
        <f t="shared" si="23"/>
        <v>0.2715966785708003</v>
      </c>
    </row>
    <row r="237" spans="1:11" ht="12.75">
      <c r="A237" s="73" t="s">
        <v>101</v>
      </c>
      <c r="B237" s="74" t="s">
        <v>26</v>
      </c>
      <c r="C237" s="70" t="s">
        <v>78</v>
      </c>
      <c r="D237" s="74" t="s">
        <v>12</v>
      </c>
      <c r="E237" s="70" t="s">
        <v>232</v>
      </c>
      <c r="F237" s="70" t="s">
        <v>102</v>
      </c>
      <c r="G237" s="72">
        <f t="shared" si="31"/>
        <v>35765.1</v>
      </c>
      <c r="H237" s="72">
        <f t="shared" si="31"/>
        <v>0</v>
      </c>
      <c r="I237" s="72">
        <f t="shared" si="31"/>
        <v>17052.9</v>
      </c>
      <c r="J237" s="72">
        <f t="shared" si="31"/>
        <v>4631.511</v>
      </c>
      <c r="K237" s="401">
        <f t="shared" si="23"/>
        <v>0.2715966785708003</v>
      </c>
    </row>
    <row r="238" spans="1:11" ht="33.75">
      <c r="A238" s="73" t="s">
        <v>103</v>
      </c>
      <c r="B238" s="74" t="s">
        <v>26</v>
      </c>
      <c r="C238" s="70" t="s">
        <v>78</v>
      </c>
      <c r="D238" s="74" t="s">
        <v>12</v>
      </c>
      <c r="E238" s="70" t="s">
        <v>232</v>
      </c>
      <c r="F238" s="70" t="s">
        <v>104</v>
      </c>
      <c r="G238" s="72">
        <v>35765.1</v>
      </c>
      <c r="H238" s="72"/>
      <c r="I238" s="72">
        <v>17052.9</v>
      </c>
      <c r="J238" s="72">
        <v>4631.511</v>
      </c>
      <c r="K238" s="401">
        <f t="shared" si="23"/>
        <v>0.2715966785708003</v>
      </c>
    </row>
    <row r="239" spans="1:11" ht="33.75">
      <c r="A239" s="73" t="s">
        <v>609</v>
      </c>
      <c r="B239" s="74" t="s">
        <v>26</v>
      </c>
      <c r="C239" s="70" t="s">
        <v>78</v>
      </c>
      <c r="D239" s="74" t="s">
        <v>12</v>
      </c>
      <c r="E239" s="70" t="s">
        <v>388</v>
      </c>
      <c r="F239" s="70"/>
      <c r="G239" s="72">
        <f aca="true" t="shared" si="32" ref="G239:J240">G240</f>
        <v>42</v>
      </c>
      <c r="H239" s="72">
        <f t="shared" si="32"/>
        <v>0</v>
      </c>
      <c r="I239" s="72">
        <f t="shared" si="32"/>
        <v>283</v>
      </c>
      <c r="J239" s="72">
        <f t="shared" si="32"/>
        <v>0</v>
      </c>
      <c r="K239" s="401">
        <f t="shared" si="23"/>
        <v>0</v>
      </c>
    </row>
    <row r="240" spans="1:11" ht="33.75">
      <c r="A240" s="202" t="s">
        <v>380</v>
      </c>
      <c r="B240" s="74" t="s">
        <v>26</v>
      </c>
      <c r="C240" s="70" t="s">
        <v>78</v>
      </c>
      <c r="D240" s="74" t="s">
        <v>12</v>
      </c>
      <c r="E240" s="70" t="s">
        <v>389</v>
      </c>
      <c r="F240" s="70"/>
      <c r="G240" s="72">
        <f t="shared" si="32"/>
        <v>42</v>
      </c>
      <c r="H240" s="72">
        <f t="shared" si="32"/>
        <v>0</v>
      </c>
      <c r="I240" s="72">
        <f>I241+I244</f>
        <v>283</v>
      </c>
      <c r="J240" s="72">
        <f>J241+J244</f>
        <v>0</v>
      </c>
      <c r="K240" s="401">
        <f t="shared" si="23"/>
        <v>0</v>
      </c>
    </row>
    <row r="241" spans="1:11" ht="33.75">
      <c r="A241" s="73" t="s">
        <v>105</v>
      </c>
      <c r="B241" s="74" t="s">
        <v>26</v>
      </c>
      <c r="C241" s="70" t="s">
        <v>78</v>
      </c>
      <c r="D241" s="74" t="s">
        <v>12</v>
      </c>
      <c r="E241" s="70" t="s">
        <v>389</v>
      </c>
      <c r="F241" s="70">
        <v>100</v>
      </c>
      <c r="G241" s="72">
        <f>G243</f>
        <v>42</v>
      </c>
      <c r="H241" s="72">
        <f>H243</f>
        <v>0</v>
      </c>
      <c r="I241" s="72">
        <f>I243</f>
        <v>42</v>
      </c>
      <c r="J241" s="72">
        <f>J243</f>
        <v>0</v>
      </c>
      <c r="K241" s="401">
        <f t="shared" si="23"/>
        <v>0</v>
      </c>
    </row>
    <row r="242" spans="1:11" ht="12.75">
      <c r="A242" s="73" t="s">
        <v>142</v>
      </c>
      <c r="B242" s="74" t="s">
        <v>26</v>
      </c>
      <c r="C242" s="70" t="s">
        <v>78</v>
      </c>
      <c r="D242" s="74" t="s">
        <v>12</v>
      </c>
      <c r="E242" s="70" t="s">
        <v>389</v>
      </c>
      <c r="F242" s="70">
        <v>110</v>
      </c>
      <c r="G242" s="72">
        <f>G243</f>
        <v>42</v>
      </c>
      <c r="H242" s="72">
        <f>H243</f>
        <v>0</v>
      </c>
      <c r="I242" s="72">
        <f>I243</f>
        <v>42</v>
      </c>
      <c r="J242" s="72">
        <f>J243</f>
        <v>0</v>
      </c>
      <c r="K242" s="401">
        <f t="shared" si="23"/>
        <v>0</v>
      </c>
    </row>
    <row r="243" spans="1:11" ht="12.75">
      <c r="A243" s="166" t="s">
        <v>578</v>
      </c>
      <c r="B243" s="74" t="s">
        <v>26</v>
      </c>
      <c r="C243" s="70" t="s">
        <v>78</v>
      </c>
      <c r="D243" s="74" t="s">
        <v>12</v>
      </c>
      <c r="E243" s="70" t="s">
        <v>389</v>
      </c>
      <c r="F243" s="70">
        <v>112</v>
      </c>
      <c r="G243" s="72">
        <v>42</v>
      </c>
      <c r="H243" s="72"/>
      <c r="I243" s="72">
        <f>G243+H243</f>
        <v>42</v>
      </c>
      <c r="J243" s="72">
        <v>0</v>
      </c>
      <c r="K243" s="401">
        <f t="shared" si="23"/>
        <v>0</v>
      </c>
    </row>
    <row r="244" spans="1:11" ht="22.5">
      <c r="A244" s="73" t="s">
        <v>530</v>
      </c>
      <c r="B244" s="74" t="s">
        <v>26</v>
      </c>
      <c r="C244" s="70" t="s">
        <v>78</v>
      </c>
      <c r="D244" s="74" t="s">
        <v>12</v>
      </c>
      <c r="E244" s="70" t="s">
        <v>389</v>
      </c>
      <c r="F244" s="70">
        <v>600</v>
      </c>
      <c r="G244" s="72">
        <f>G246</f>
        <v>241</v>
      </c>
      <c r="H244" s="72">
        <f>H246</f>
        <v>0</v>
      </c>
      <c r="I244" s="72">
        <f>I246</f>
        <v>241</v>
      </c>
      <c r="J244" s="72">
        <f>J246</f>
        <v>0</v>
      </c>
      <c r="K244" s="401">
        <f>J244/I244*100%</f>
        <v>0</v>
      </c>
    </row>
    <row r="245" spans="1:11" ht="12.75">
      <c r="A245" s="73" t="s">
        <v>101</v>
      </c>
      <c r="B245" s="74" t="s">
        <v>26</v>
      </c>
      <c r="C245" s="70" t="s">
        <v>78</v>
      </c>
      <c r="D245" s="74" t="s">
        <v>12</v>
      </c>
      <c r="E245" s="70" t="s">
        <v>389</v>
      </c>
      <c r="F245" s="70">
        <v>610</v>
      </c>
      <c r="G245" s="72">
        <f>G246</f>
        <v>241</v>
      </c>
      <c r="H245" s="72">
        <f>H246</f>
        <v>0</v>
      </c>
      <c r="I245" s="72">
        <f>I246</f>
        <v>241</v>
      </c>
      <c r="J245" s="72">
        <f>J246</f>
        <v>0</v>
      </c>
      <c r="K245" s="401">
        <f>J245/I245*100%</f>
        <v>0</v>
      </c>
    </row>
    <row r="246" spans="1:11" ht="33.75">
      <c r="A246" s="73" t="s">
        <v>103</v>
      </c>
      <c r="B246" s="74" t="s">
        <v>26</v>
      </c>
      <c r="C246" s="70" t="s">
        <v>78</v>
      </c>
      <c r="D246" s="74" t="s">
        <v>12</v>
      </c>
      <c r="E246" s="70" t="s">
        <v>389</v>
      </c>
      <c r="F246" s="70">
        <v>611</v>
      </c>
      <c r="G246" s="72">
        <v>241</v>
      </c>
      <c r="H246" s="72"/>
      <c r="I246" s="72">
        <v>241</v>
      </c>
      <c r="J246" s="72">
        <v>0</v>
      </c>
      <c r="K246" s="401">
        <f>J246/I246*100%</f>
        <v>0</v>
      </c>
    </row>
    <row r="247" spans="1:15" s="327" customFormat="1" ht="12.75">
      <c r="A247" s="194" t="s">
        <v>35</v>
      </c>
      <c r="B247" s="93" t="s">
        <v>26</v>
      </c>
      <c r="C247" s="92" t="s">
        <v>78</v>
      </c>
      <c r="D247" s="93" t="s">
        <v>76</v>
      </c>
      <c r="E247" s="92" t="s">
        <v>9</v>
      </c>
      <c r="F247" s="92" t="s">
        <v>10</v>
      </c>
      <c r="G247" s="195">
        <f>G248</f>
        <v>13338.1</v>
      </c>
      <c r="H247" s="195">
        <f>H248</f>
        <v>0</v>
      </c>
      <c r="I247" s="195">
        <f>I248+I277+I282</f>
        <v>79352.231</v>
      </c>
      <c r="J247" s="195">
        <f>J248+J277+J282</f>
        <v>30285.062999999995</v>
      </c>
      <c r="K247" s="490">
        <f aca="true" t="shared" si="33" ref="K247:K355">J247/I247*100%</f>
        <v>0.38165357946898804</v>
      </c>
      <c r="L247" s="390">
        <v>79352.233</v>
      </c>
      <c r="M247" s="390">
        <f>I247-L247</f>
        <v>-0.001999999993131496</v>
      </c>
      <c r="N247" s="390">
        <v>30285.064</v>
      </c>
      <c r="O247" s="390">
        <f>J247-N247</f>
        <v>-0.0010000000038417056</v>
      </c>
    </row>
    <row r="248" spans="1:15" s="336" customFormat="1" ht="12.75" customHeight="1">
      <c r="A248" s="201" t="s">
        <v>205</v>
      </c>
      <c r="B248" s="74" t="s">
        <v>26</v>
      </c>
      <c r="C248" s="70" t="s">
        <v>78</v>
      </c>
      <c r="D248" s="74" t="s">
        <v>76</v>
      </c>
      <c r="E248" s="70" t="s">
        <v>234</v>
      </c>
      <c r="F248" s="319" t="s">
        <v>10</v>
      </c>
      <c r="G248" s="231">
        <f>G264+G249</f>
        <v>13338.1</v>
      </c>
      <c r="H248" s="231">
        <f>H264+H249</f>
        <v>0</v>
      </c>
      <c r="I248" s="231">
        <f>I264+I249</f>
        <v>76861.40100000001</v>
      </c>
      <c r="J248" s="231">
        <f>J264+J249</f>
        <v>29759.062999999995</v>
      </c>
      <c r="K248" s="494">
        <f t="shared" si="33"/>
        <v>0.38717825349033114</v>
      </c>
      <c r="L248" s="393"/>
      <c r="M248" s="393"/>
      <c r="N248" s="393"/>
      <c r="O248" s="393"/>
    </row>
    <row r="249" spans="1:15" s="336" customFormat="1" ht="12.75" customHeight="1">
      <c r="A249" s="331" t="s">
        <v>219</v>
      </c>
      <c r="B249" s="74" t="s">
        <v>26</v>
      </c>
      <c r="C249" s="70" t="s">
        <v>78</v>
      </c>
      <c r="D249" s="74" t="s">
        <v>76</v>
      </c>
      <c r="E249" s="70" t="s">
        <v>235</v>
      </c>
      <c r="F249" s="319"/>
      <c r="G249" s="231">
        <f>G250+G259</f>
        <v>1751</v>
      </c>
      <c r="H249" s="231">
        <f>H250+H259</f>
        <v>0</v>
      </c>
      <c r="I249" s="231">
        <f>I250+I259+I254</f>
        <v>9622.521</v>
      </c>
      <c r="J249" s="231">
        <f>J250+J259+J254</f>
        <v>4034.8099999999995</v>
      </c>
      <c r="K249" s="494">
        <f t="shared" si="33"/>
        <v>0.41930903554276466</v>
      </c>
      <c r="L249" s="393"/>
      <c r="M249" s="393"/>
      <c r="N249" s="393"/>
      <c r="O249" s="393"/>
    </row>
    <row r="250" spans="1:11" ht="22.5">
      <c r="A250" s="73" t="s">
        <v>386</v>
      </c>
      <c r="B250" s="74" t="s">
        <v>26</v>
      </c>
      <c r="C250" s="70" t="s">
        <v>78</v>
      </c>
      <c r="D250" s="74" t="s">
        <v>76</v>
      </c>
      <c r="E250" s="70" t="s">
        <v>235</v>
      </c>
      <c r="F250" s="70" t="s">
        <v>113</v>
      </c>
      <c r="G250" s="72">
        <f>SUM(G251)</f>
        <v>1669</v>
      </c>
      <c r="H250" s="72">
        <f>SUM(H251)</f>
        <v>0</v>
      </c>
      <c r="I250" s="72">
        <f>SUM(I251)</f>
        <v>1669</v>
      </c>
      <c r="J250" s="72">
        <f>SUM(J251)</f>
        <v>973.633</v>
      </c>
      <c r="K250" s="401">
        <f t="shared" si="33"/>
        <v>0.5833630916716597</v>
      </c>
    </row>
    <row r="251" spans="1:11" ht="22.5">
      <c r="A251" s="73" t="s">
        <v>525</v>
      </c>
      <c r="B251" s="74" t="s">
        <v>26</v>
      </c>
      <c r="C251" s="70" t="s">
        <v>78</v>
      </c>
      <c r="D251" s="74" t="s">
        <v>76</v>
      </c>
      <c r="E251" s="70" t="s">
        <v>235</v>
      </c>
      <c r="F251" s="70" t="s">
        <v>115</v>
      </c>
      <c r="G251" s="72">
        <f>SUM(G253)</f>
        <v>1669</v>
      </c>
      <c r="H251" s="72">
        <f>SUM(H253)</f>
        <v>0</v>
      </c>
      <c r="I251" s="72">
        <f>SUM(I253)+I252</f>
        <v>1669</v>
      </c>
      <c r="J251" s="72">
        <f>SUM(J253)+J252</f>
        <v>973.633</v>
      </c>
      <c r="K251" s="401">
        <f t="shared" si="33"/>
        <v>0.5833630916716597</v>
      </c>
    </row>
    <row r="252" spans="1:11" ht="22.5">
      <c r="A252" s="166" t="s">
        <v>538</v>
      </c>
      <c r="B252" s="74" t="s">
        <v>26</v>
      </c>
      <c r="C252" s="70" t="s">
        <v>78</v>
      </c>
      <c r="D252" s="74" t="s">
        <v>76</v>
      </c>
      <c r="E252" s="70" t="s">
        <v>235</v>
      </c>
      <c r="F252" s="70">
        <v>242</v>
      </c>
      <c r="G252" s="72"/>
      <c r="H252" s="72"/>
      <c r="I252" s="72">
        <v>2</v>
      </c>
      <c r="J252" s="72">
        <v>2</v>
      </c>
      <c r="K252" s="401">
        <f t="shared" si="33"/>
        <v>1</v>
      </c>
    </row>
    <row r="253" spans="1:11" ht="22.5">
      <c r="A253" s="166" t="s">
        <v>526</v>
      </c>
      <c r="B253" s="74" t="s">
        <v>26</v>
      </c>
      <c r="C253" s="70" t="s">
        <v>78</v>
      </c>
      <c r="D253" s="74" t="s">
        <v>76</v>
      </c>
      <c r="E253" s="70" t="s">
        <v>235</v>
      </c>
      <c r="F253" s="70" t="s">
        <v>117</v>
      </c>
      <c r="G253" s="72">
        <v>1669</v>
      </c>
      <c r="H253" s="72"/>
      <c r="I253" s="72">
        <v>1667</v>
      </c>
      <c r="J253" s="72">
        <v>971.633</v>
      </c>
      <c r="K253" s="401">
        <f t="shared" si="33"/>
        <v>0.5828632273545291</v>
      </c>
    </row>
    <row r="254" spans="1:11" ht="22.5">
      <c r="A254" s="73" t="s">
        <v>530</v>
      </c>
      <c r="B254" s="192" t="s">
        <v>25</v>
      </c>
      <c r="C254" s="70" t="s">
        <v>78</v>
      </c>
      <c r="D254" s="70" t="s">
        <v>76</v>
      </c>
      <c r="E254" s="335" t="s">
        <v>235</v>
      </c>
      <c r="F254" s="70" t="s">
        <v>100</v>
      </c>
      <c r="G254" s="72">
        <f>G255+G257</f>
        <v>14435.1</v>
      </c>
      <c r="H254" s="72">
        <f>H255+H257</f>
        <v>-39.75</v>
      </c>
      <c r="I254" s="72">
        <f>I255+I257</f>
        <v>7871.521</v>
      </c>
      <c r="J254" s="72">
        <f>J255+J257</f>
        <v>3012.0989999999997</v>
      </c>
      <c r="K254" s="401">
        <f t="shared" si="33"/>
        <v>0.38265781162242973</v>
      </c>
    </row>
    <row r="255" spans="1:11" ht="12.75">
      <c r="A255" s="73" t="s">
        <v>101</v>
      </c>
      <c r="B255" s="192" t="s">
        <v>25</v>
      </c>
      <c r="C255" s="70" t="s">
        <v>78</v>
      </c>
      <c r="D255" s="70" t="s">
        <v>76</v>
      </c>
      <c r="E255" s="335" t="s">
        <v>235</v>
      </c>
      <c r="F255" s="70" t="s">
        <v>102</v>
      </c>
      <c r="G255" s="72">
        <f>G256</f>
        <v>12984.7</v>
      </c>
      <c r="H255" s="72">
        <f>H256</f>
        <v>-69.75</v>
      </c>
      <c r="I255" s="72">
        <f>I256</f>
        <v>7642.811</v>
      </c>
      <c r="J255" s="72">
        <f>J256</f>
        <v>3002.899</v>
      </c>
      <c r="K255" s="401">
        <f t="shared" si="33"/>
        <v>0.39290504501550544</v>
      </c>
    </row>
    <row r="256" spans="1:11" ht="33.75">
      <c r="A256" s="73" t="s">
        <v>103</v>
      </c>
      <c r="B256" s="192" t="s">
        <v>25</v>
      </c>
      <c r="C256" s="70" t="s">
        <v>78</v>
      </c>
      <c r="D256" s="70" t="s">
        <v>76</v>
      </c>
      <c r="E256" s="335" t="s">
        <v>235</v>
      </c>
      <c r="F256" s="70" t="s">
        <v>104</v>
      </c>
      <c r="G256" s="72">
        <v>12984.7</v>
      </c>
      <c r="H256" s="72">
        <v>-69.75</v>
      </c>
      <c r="I256" s="449">
        <v>7642.811</v>
      </c>
      <c r="J256" s="72">
        <v>3002.899</v>
      </c>
      <c r="K256" s="401">
        <f t="shared" si="33"/>
        <v>0.39290504501550544</v>
      </c>
    </row>
    <row r="257" spans="1:11" ht="12.75">
      <c r="A257" s="73" t="s">
        <v>56</v>
      </c>
      <c r="B257" s="192" t="s">
        <v>25</v>
      </c>
      <c r="C257" s="70" t="s">
        <v>78</v>
      </c>
      <c r="D257" s="70" t="s">
        <v>76</v>
      </c>
      <c r="E257" s="335" t="s">
        <v>235</v>
      </c>
      <c r="F257" s="70">
        <v>620</v>
      </c>
      <c r="G257" s="72">
        <f>G258</f>
        <v>1450.4</v>
      </c>
      <c r="H257" s="72">
        <f>H258</f>
        <v>30</v>
      </c>
      <c r="I257" s="72">
        <f>I258</f>
        <v>228.71</v>
      </c>
      <c r="J257" s="72">
        <f>J258</f>
        <v>9.2</v>
      </c>
      <c r="K257" s="401">
        <f t="shared" si="33"/>
        <v>0.04022561322198417</v>
      </c>
    </row>
    <row r="258" spans="1:11" ht="33.75">
      <c r="A258" s="73" t="s">
        <v>42</v>
      </c>
      <c r="B258" s="192" t="s">
        <v>25</v>
      </c>
      <c r="C258" s="70" t="s">
        <v>78</v>
      </c>
      <c r="D258" s="70" t="s">
        <v>76</v>
      </c>
      <c r="E258" s="335" t="s">
        <v>235</v>
      </c>
      <c r="F258" s="70">
        <v>621</v>
      </c>
      <c r="G258" s="72">
        <v>1450.4</v>
      </c>
      <c r="H258" s="72">
        <v>30</v>
      </c>
      <c r="I258" s="72">
        <v>228.71</v>
      </c>
      <c r="J258" s="72">
        <v>9.2</v>
      </c>
      <c r="K258" s="401">
        <f t="shared" si="33"/>
        <v>0.04022561322198417</v>
      </c>
    </row>
    <row r="259" spans="1:11" ht="12.75">
      <c r="A259" s="166" t="s">
        <v>118</v>
      </c>
      <c r="B259" s="74" t="s">
        <v>26</v>
      </c>
      <c r="C259" s="70" t="s">
        <v>78</v>
      </c>
      <c r="D259" s="74" t="s">
        <v>76</v>
      </c>
      <c r="E259" s="70" t="s">
        <v>235</v>
      </c>
      <c r="F259" s="70" t="s">
        <v>48</v>
      </c>
      <c r="G259" s="72">
        <f>SUM(G260)</f>
        <v>82</v>
      </c>
      <c r="H259" s="72">
        <f>SUM(H260)</f>
        <v>0</v>
      </c>
      <c r="I259" s="72">
        <f>SUM(I260)</f>
        <v>82</v>
      </c>
      <c r="J259" s="72">
        <f>SUM(J260)</f>
        <v>49.078</v>
      </c>
      <c r="K259" s="401">
        <f t="shared" si="33"/>
        <v>0.5985121951219513</v>
      </c>
    </row>
    <row r="260" spans="1:11" ht="12.75">
      <c r="A260" s="166" t="s">
        <v>531</v>
      </c>
      <c r="B260" s="74" t="s">
        <v>26</v>
      </c>
      <c r="C260" s="70" t="s">
        <v>78</v>
      </c>
      <c r="D260" s="74" t="s">
        <v>76</v>
      </c>
      <c r="E260" s="70" t="s">
        <v>235</v>
      </c>
      <c r="F260" s="70" t="s">
        <v>119</v>
      </c>
      <c r="G260" s="72">
        <f>SUM(G261:G262)</f>
        <v>82</v>
      </c>
      <c r="H260" s="72">
        <f>SUM(H261:H262)</f>
        <v>0</v>
      </c>
      <c r="I260" s="72">
        <f>SUM(I261:I263)</f>
        <v>82</v>
      </c>
      <c r="J260" s="72">
        <f>SUM(J261:J263)</f>
        <v>49.078</v>
      </c>
      <c r="K260" s="401">
        <f t="shared" si="33"/>
        <v>0.5985121951219513</v>
      </c>
    </row>
    <row r="261" spans="1:11" ht="12.75">
      <c r="A261" s="220" t="s">
        <v>17</v>
      </c>
      <c r="B261" s="74" t="s">
        <v>26</v>
      </c>
      <c r="C261" s="70" t="s">
        <v>78</v>
      </c>
      <c r="D261" s="74" t="s">
        <v>76</v>
      </c>
      <c r="E261" s="70" t="s">
        <v>235</v>
      </c>
      <c r="F261" s="70" t="s">
        <v>120</v>
      </c>
      <c r="G261" s="72">
        <v>22</v>
      </c>
      <c r="H261" s="72"/>
      <c r="I261" s="72">
        <f>G261+H261</f>
        <v>22</v>
      </c>
      <c r="J261" s="72">
        <v>12.98</v>
      </c>
      <c r="K261" s="401">
        <f t="shared" si="33"/>
        <v>0.59</v>
      </c>
    </row>
    <row r="262" spans="1:11" ht="12.75">
      <c r="A262" s="166" t="s">
        <v>532</v>
      </c>
      <c r="B262" s="74" t="s">
        <v>26</v>
      </c>
      <c r="C262" s="70" t="s">
        <v>78</v>
      </c>
      <c r="D262" s="74" t="s">
        <v>76</v>
      </c>
      <c r="E262" s="70" t="s">
        <v>235</v>
      </c>
      <c r="F262" s="70" t="s">
        <v>122</v>
      </c>
      <c r="G262" s="72">
        <v>60</v>
      </c>
      <c r="H262" s="72"/>
      <c r="I262" s="72">
        <v>0</v>
      </c>
      <c r="J262" s="72">
        <v>0</v>
      </c>
      <c r="K262" s="401" t="e">
        <f t="shared" si="33"/>
        <v>#DIV/0!</v>
      </c>
    </row>
    <row r="263" spans="1:11" ht="12.75">
      <c r="A263" s="73" t="s">
        <v>537</v>
      </c>
      <c r="B263" s="74" t="s">
        <v>26</v>
      </c>
      <c r="C263" s="70" t="s">
        <v>78</v>
      </c>
      <c r="D263" s="74" t="s">
        <v>76</v>
      </c>
      <c r="E263" s="70" t="s">
        <v>235</v>
      </c>
      <c r="F263" s="70">
        <v>853</v>
      </c>
      <c r="G263" s="72"/>
      <c r="H263" s="72"/>
      <c r="I263" s="72">
        <v>60</v>
      </c>
      <c r="J263" s="72">
        <v>36.098</v>
      </c>
      <c r="K263" s="401">
        <f t="shared" si="33"/>
        <v>0.6016333333333334</v>
      </c>
    </row>
    <row r="264" spans="1:11" ht="12.75">
      <c r="A264" s="73" t="s">
        <v>155</v>
      </c>
      <c r="B264" s="74" t="s">
        <v>26</v>
      </c>
      <c r="C264" s="70" t="s">
        <v>78</v>
      </c>
      <c r="D264" s="74" t="s">
        <v>76</v>
      </c>
      <c r="E264" s="70" t="s">
        <v>254</v>
      </c>
      <c r="F264" s="70" t="s">
        <v>10</v>
      </c>
      <c r="G264" s="72">
        <f>G265+G269</f>
        <v>11587.1</v>
      </c>
      <c r="H264" s="72">
        <f>H265+H269</f>
        <v>0</v>
      </c>
      <c r="I264" s="72">
        <f>I265+I269+I272</f>
        <v>67238.88</v>
      </c>
      <c r="J264" s="72">
        <f>J265+J269+J272</f>
        <v>25724.252999999997</v>
      </c>
      <c r="K264" s="401">
        <f t="shared" si="33"/>
        <v>0.38258003405172714</v>
      </c>
    </row>
    <row r="265" spans="1:11" ht="33.75">
      <c r="A265" s="73" t="s">
        <v>105</v>
      </c>
      <c r="B265" s="74" t="s">
        <v>26</v>
      </c>
      <c r="C265" s="70" t="s">
        <v>78</v>
      </c>
      <c r="D265" s="74" t="s">
        <v>76</v>
      </c>
      <c r="E265" s="70" t="s">
        <v>254</v>
      </c>
      <c r="F265" s="70" t="s">
        <v>106</v>
      </c>
      <c r="G265" s="72">
        <f>G266</f>
        <v>11520.1</v>
      </c>
      <c r="H265" s="72">
        <f>H266</f>
        <v>0</v>
      </c>
      <c r="I265" s="72">
        <f>I266</f>
        <v>11520.1</v>
      </c>
      <c r="J265" s="72">
        <f>J266</f>
        <v>7777.9529999999995</v>
      </c>
      <c r="K265" s="401">
        <f t="shared" si="33"/>
        <v>0.6751636704542495</v>
      </c>
    </row>
    <row r="266" spans="1:11" ht="12.75">
      <c r="A266" s="73" t="s">
        <v>142</v>
      </c>
      <c r="B266" s="74" t="s">
        <v>26</v>
      </c>
      <c r="C266" s="70" t="s">
        <v>78</v>
      </c>
      <c r="D266" s="74" t="s">
        <v>76</v>
      </c>
      <c r="E266" s="70" t="s">
        <v>254</v>
      </c>
      <c r="F266" s="70">
        <v>110</v>
      </c>
      <c r="G266" s="72">
        <f>G267+G268</f>
        <v>11520.1</v>
      </c>
      <c r="H266" s="72">
        <f>H267+H268</f>
        <v>0</v>
      </c>
      <c r="I266" s="72">
        <f>I267+I268</f>
        <v>11520.1</v>
      </c>
      <c r="J266" s="72">
        <f>J267+J268</f>
        <v>7777.9529999999995</v>
      </c>
      <c r="K266" s="401">
        <f t="shared" si="33"/>
        <v>0.6751636704542495</v>
      </c>
    </row>
    <row r="267" spans="1:11" ht="12.75">
      <c r="A267" s="73" t="s">
        <v>577</v>
      </c>
      <c r="B267" s="74" t="s">
        <v>26</v>
      </c>
      <c r="C267" s="70" t="s">
        <v>78</v>
      </c>
      <c r="D267" s="74" t="s">
        <v>76</v>
      </c>
      <c r="E267" s="70" t="s">
        <v>254</v>
      </c>
      <c r="F267" s="70">
        <v>111</v>
      </c>
      <c r="G267" s="72">
        <v>8848</v>
      </c>
      <c r="H267" s="72"/>
      <c r="I267" s="72">
        <f>G267+H267</f>
        <v>8848</v>
      </c>
      <c r="J267" s="72">
        <v>5884.95</v>
      </c>
      <c r="K267" s="401">
        <f t="shared" si="33"/>
        <v>0.6651164104882459</v>
      </c>
    </row>
    <row r="268" spans="1:11" ht="22.5">
      <c r="A268" s="198" t="s">
        <v>576</v>
      </c>
      <c r="B268" s="74" t="s">
        <v>26</v>
      </c>
      <c r="C268" s="70" t="s">
        <v>78</v>
      </c>
      <c r="D268" s="74" t="s">
        <v>76</v>
      </c>
      <c r="E268" s="70" t="s">
        <v>254</v>
      </c>
      <c r="F268" s="70">
        <v>119</v>
      </c>
      <c r="G268" s="72">
        <v>2672.1</v>
      </c>
      <c r="H268" s="72"/>
      <c r="I268" s="72">
        <f>G268+H268</f>
        <v>2672.1</v>
      </c>
      <c r="J268" s="72">
        <v>1893.003</v>
      </c>
      <c r="K268" s="401">
        <f t="shared" si="33"/>
        <v>0.7084326933872235</v>
      </c>
    </row>
    <row r="269" spans="1:11" ht="22.5">
      <c r="A269" s="73" t="s">
        <v>386</v>
      </c>
      <c r="B269" s="74" t="s">
        <v>26</v>
      </c>
      <c r="C269" s="70" t="s">
        <v>78</v>
      </c>
      <c r="D269" s="74" t="s">
        <v>76</v>
      </c>
      <c r="E269" s="70" t="s">
        <v>254</v>
      </c>
      <c r="F269" s="70" t="s">
        <v>113</v>
      </c>
      <c r="G269" s="72">
        <f aca="true" t="shared" si="34" ref="G269:J270">SUM(G270)</f>
        <v>67</v>
      </c>
      <c r="H269" s="72">
        <f t="shared" si="34"/>
        <v>0</v>
      </c>
      <c r="I269" s="72">
        <f t="shared" si="34"/>
        <v>67</v>
      </c>
      <c r="J269" s="72">
        <f t="shared" si="34"/>
        <v>19</v>
      </c>
      <c r="K269" s="401">
        <f t="shared" si="33"/>
        <v>0.2835820895522388</v>
      </c>
    </row>
    <row r="270" spans="1:11" ht="22.5">
      <c r="A270" s="73" t="s">
        <v>525</v>
      </c>
      <c r="B270" s="74" t="s">
        <v>26</v>
      </c>
      <c r="C270" s="70" t="s">
        <v>78</v>
      </c>
      <c r="D270" s="74" t="s">
        <v>76</v>
      </c>
      <c r="E270" s="70" t="s">
        <v>254</v>
      </c>
      <c r="F270" s="70" t="s">
        <v>115</v>
      </c>
      <c r="G270" s="72">
        <f t="shared" si="34"/>
        <v>67</v>
      </c>
      <c r="H270" s="72">
        <f t="shared" si="34"/>
        <v>0</v>
      </c>
      <c r="I270" s="72">
        <f t="shared" si="34"/>
        <v>67</v>
      </c>
      <c r="J270" s="72">
        <f t="shared" si="34"/>
        <v>19</v>
      </c>
      <c r="K270" s="401">
        <f t="shared" si="33"/>
        <v>0.2835820895522388</v>
      </c>
    </row>
    <row r="271" spans="1:11" ht="22.5">
      <c r="A271" s="166" t="s">
        <v>526</v>
      </c>
      <c r="B271" s="74" t="s">
        <v>26</v>
      </c>
      <c r="C271" s="70" t="s">
        <v>78</v>
      </c>
      <c r="D271" s="74" t="s">
        <v>76</v>
      </c>
      <c r="E271" s="70" t="s">
        <v>254</v>
      </c>
      <c r="F271" s="70" t="s">
        <v>117</v>
      </c>
      <c r="G271" s="72">
        <v>67</v>
      </c>
      <c r="H271" s="72"/>
      <c r="I271" s="72">
        <f>G271+H271</f>
        <v>67</v>
      </c>
      <c r="J271" s="72">
        <v>19</v>
      </c>
      <c r="K271" s="401">
        <f t="shared" si="33"/>
        <v>0.2835820895522388</v>
      </c>
    </row>
    <row r="272" spans="1:11" ht="22.5">
      <c r="A272" s="73" t="s">
        <v>530</v>
      </c>
      <c r="B272" s="192" t="s">
        <v>25</v>
      </c>
      <c r="C272" s="70" t="s">
        <v>78</v>
      </c>
      <c r="D272" s="70" t="s">
        <v>76</v>
      </c>
      <c r="E272" s="335" t="s">
        <v>254</v>
      </c>
      <c r="F272" s="70" t="s">
        <v>100</v>
      </c>
      <c r="G272" s="72">
        <f>G273+G275</f>
        <v>161790.9</v>
      </c>
      <c r="H272" s="72">
        <f>H273+H275</f>
        <v>0</v>
      </c>
      <c r="I272" s="72">
        <f>I273+I275</f>
        <v>55651.78</v>
      </c>
      <c r="J272" s="72">
        <f>J273+J275</f>
        <v>17927.3</v>
      </c>
      <c r="K272" s="401">
        <f t="shared" si="33"/>
        <v>0.32213345197583976</v>
      </c>
    </row>
    <row r="273" spans="1:11" ht="12.75">
      <c r="A273" s="73" t="s">
        <v>101</v>
      </c>
      <c r="B273" s="192" t="s">
        <v>25</v>
      </c>
      <c r="C273" s="70" t="s">
        <v>78</v>
      </c>
      <c r="D273" s="70" t="s">
        <v>76</v>
      </c>
      <c r="E273" s="335" t="s">
        <v>254</v>
      </c>
      <c r="F273" s="70" t="s">
        <v>102</v>
      </c>
      <c r="G273" s="72">
        <f>G274</f>
        <v>143116.6</v>
      </c>
      <c r="H273" s="72">
        <f>H274</f>
        <v>0</v>
      </c>
      <c r="I273" s="72">
        <f>I274</f>
        <v>48575.801</v>
      </c>
      <c r="J273" s="72">
        <f>J274</f>
        <v>16138.525</v>
      </c>
      <c r="K273" s="401">
        <f t="shared" si="33"/>
        <v>0.33223384211410123</v>
      </c>
    </row>
    <row r="274" spans="1:11" ht="33.75">
      <c r="A274" s="73" t="s">
        <v>103</v>
      </c>
      <c r="B274" s="192" t="s">
        <v>25</v>
      </c>
      <c r="C274" s="70" t="s">
        <v>78</v>
      </c>
      <c r="D274" s="70" t="s">
        <v>76</v>
      </c>
      <c r="E274" s="335" t="s">
        <v>254</v>
      </c>
      <c r="F274" s="70" t="s">
        <v>104</v>
      </c>
      <c r="G274" s="72">
        <v>143116.6</v>
      </c>
      <c r="H274" s="72"/>
      <c r="I274" s="72">
        <v>48575.801</v>
      </c>
      <c r="J274" s="72">
        <v>16138.525</v>
      </c>
      <c r="K274" s="401">
        <f t="shared" si="33"/>
        <v>0.33223384211410123</v>
      </c>
    </row>
    <row r="275" spans="1:11" ht="12.75">
      <c r="A275" s="73" t="s">
        <v>56</v>
      </c>
      <c r="B275" s="192" t="s">
        <v>25</v>
      </c>
      <c r="C275" s="70" t="s">
        <v>78</v>
      </c>
      <c r="D275" s="70" t="s">
        <v>76</v>
      </c>
      <c r="E275" s="335" t="s">
        <v>254</v>
      </c>
      <c r="F275" s="70">
        <v>620</v>
      </c>
      <c r="G275" s="72">
        <f>G276</f>
        <v>18674.3</v>
      </c>
      <c r="H275" s="72">
        <f>H276</f>
        <v>0</v>
      </c>
      <c r="I275" s="72">
        <f>I276</f>
        <v>7075.979</v>
      </c>
      <c r="J275" s="72">
        <f>J276</f>
        <v>1788.775</v>
      </c>
      <c r="K275" s="401">
        <f t="shared" si="33"/>
        <v>0.2527954082396231</v>
      </c>
    </row>
    <row r="276" spans="1:11" ht="33.75">
      <c r="A276" s="73" t="s">
        <v>42</v>
      </c>
      <c r="B276" s="192" t="s">
        <v>25</v>
      </c>
      <c r="C276" s="70" t="s">
        <v>78</v>
      </c>
      <c r="D276" s="70" t="s">
        <v>76</v>
      </c>
      <c r="E276" s="335" t="s">
        <v>254</v>
      </c>
      <c r="F276" s="70">
        <v>621</v>
      </c>
      <c r="G276" s="72">
        <v>18674.3</v>
      </c>
      <c r="H276" s="72"/>
      <c r="I276" s="72">
        <v>7075.979</v>
      </c>
      <c r="J276" s="72">
        <v>1788.775</v>
      </c>
      <c r="K276" s="401">
        <f t="shared" si="33"/>
        <v>0.2527954082396231</v>
      </c>
    </row>
    <row r="277" spans="1:11" ht="12.75">
      <c r="A277" s="73"/>
      <c r="B277" s="192" t="s">
        <v>25</v>
      </c>
      <c r="C277" s="70" t="s">
        <v>78</v>
      </c>
      <c r="D277" s="70" t="s">
        <v>76</v>
      </c>
      <c r="E277" s="335" t="s">
        <v>680</v>
      </c>
      <c r="F277" s="70" t="s">
        <v>10</v>
      </c>
      <c r="G277" s="72">
        <f>G278</f>
        <v>0</v>
      </c>
      <c r="H277" s="72">
        <f aca="true" t="shared" si="35" ref="H277:J279">H278</f>
        <v>1579</v>
      </c>
      <c r="I277" s="72">
        <f t="shared" si="35"/>
        <v>1541.93</v>
      </c>
      <c r="J277" s="72">
        <f t="shared" si="35"/>
        <v>526</v>
      </c>
      <c r="K277" s="401">
        <f t="shared" si="33"/>
        <v>0.34113092034009324</v>
      </c>
    </row>
    <row r="278" spans="1:11" ht="22.5">
      <c r="A278" s="73" t="s">
        <v>530</v>
      </c>
      <c r="B278" s="192" t="s">
        <v>25</v>
      </c>
      <c r="C278" s="70" t="s">
        <v>78</v>
      </c>
      <c r="D278" s="70" t="s">
        <v>76</v>
      </c>
      <c r="E278" s="335" t="s">
        <v>680</v>
      </c>
      <c r="F278" s="70" t="s">
        <v>100</v>
      </c>
      <c r="G278" s="72">
        <f>G279</f>
        <v>0</v>
      </c>
      <c r="H278" s="72">
        <f t="shared" si="35"/>
        <v>1579</v>
      </c>
      <c r="I278" s="72">
        <f t="shared" si="35"/>
        <v>1541.93</v>
      </c>
      <c r="J278" s="72">
        <f t="shared" si="35"/>
        <v>526</v>
      </c>
      <c r="K278" s="401">
        <f t="shared" si="33"/>
        <v>0.34113092034009324</v>
      </c>
    </row>
    <row r="279" spans="1:11" ht="12.75">
      <c r="A279" s="73" t="s">
        <v>101</v>
      </c>
      <c r="B279" s="192" t="s">
        <v>25</v>
      </c>
      <c r="C279" s="70" t="s">
        <v>78</v>
      </c>
      <c r="D279" s="70" t="s">
        <v>76</v>
      </c>
      <c r="E279" s="335" t="s">
        <v>680</v>
      </c>
      <c r="F279" s="70" t="s">
        <v>102</v>
      </c>
      <c r="G279" s="72">
        <f>G280</f>
        <v>0</v>
      </c>
      <c r="H279" s="72">
        <f t="shared" si="35"/>
        <v>1579</v>
      </c>
      <c r="I279" s="72">
        <f>I280+I281</f>
        <v>1541.93</v>
      </c>
      <c r="J279" s="72">
        <f>J280+J281</f>
        <v>526</v>
      </c>
      <c r="K279" s="401">
        <f t="shared" si="33"/>
        <v>0.34113092034009324</v>
      </c>
    </row>
    <row r="280" spans="1:11" ht="33.75">
      <c r="A280" s="73" t="s">
        <v>103</v>
      </c>
      <c r="B280" s="192" t="s">
        <v>25</v>
      </c>
      <c r="C280" s="70" t="s">
        <v>78</v>
      </c>
      <c r="D280" s="70" t="s">
        <v>76</v>
      </c>
      <c r="E280" s="335" t="s">
        <v>680</v>
      </c>
      <c r="F280" s="70" t="s">
        <v>104</v>
      </c>
      <c r="G280" s="72">
        <v>0</v>
      </c>
      <c r="H280" s="72">
        <v>1579</v>
      </c>
      <c r="I280" s="72">
        <v>41.93</v>
      </c>
      <c r="J280" s="72">
        <v>0</v>
      </c>
      <c r="K280" s="401">
        <f t="shared" si="33"/>
        <v>0</v>
      </c>
    </row>
    <row r="281" spans="1:11" ht="12.75">
      <c r="A281" s="73" t="s">
        <v>778</v>
      </c>
      <c r="B281" s="192" t="s">
        <v>25</v>
      </c>
      <c r="C281" s="70" t="s">
        <v>78</v>
      </c>
      <c r="D281" s="70" t="s">
        <v>76</v>
      </c>
      <c r="E281" s="335" t="s">
        <v>680</v>
      </c>
      <c r="F281" s="70">
        <v>612</v>
      </c>
      <c r="G281" s="72"/>
      <c r="H281" s="72"/>
      <c r="I281" s="72">
        <v>1500</v>
      </c>
      <c r="J281" s="72">
        <v>526</v>
      </c>
      <c r="K281" s="401">
        <f t="shared" si="33"/>
        <v>0.3506666666666667</v>
      </c>
    </row>
    <row r="282" spans="1:11" ht="33.75">
      <c r="A282" s="73" t="s">
        <v>609</v>
      </c>
      <c r="B282" s="74" t="s">
        <v>25</v>
      </c>
      <c r="C282" s="70" t="s">
        <v>78</v>
      </c>
      <c r="D282" s="74" t="s">
        <v>76</v>
      </c>
      <c r="E282" s="70" t="s">
        <v>388</v>
      </c>
      <c r="F282" s="70"/>
      <c r="G282" s="72">
        <f>G283</f>
        <v>1096.9</v>
      </c>
      <c r="H282" s="72">
        <f>H283</f>
        <v>-148</v>
      </c>
      <c r="I282" s="72">
        <f>I283</f>
        <v>948.9000000000001</v>
      </c>
      <c r="J282" s="72">
        <f>J283</f>
        <v>0</v>
      </c>
      <c r="K282" s="401">
        <f t="shared" si="33"/>
        <v>0</v>
      </c>
    </row>
    <row r="283" spans="1:11" ht="33.75">
      <c r="A283" s="202" t="s">
        <v>380</v>
      </c>
      <c r="B283" s="74" t="s">
        <v>25</v>
      </c>
      <c r="C283" s="70" t="s">
        <v>78</v>
      </c>
      <c r="D283" s="74" t="s">
        <v>76</v>
      </c>
      <c r="E283" s="70" t="s">
        <v>389</v>
      </c>
      <c r="F283" s="70"/>
      <c r="G283" s="72">
        <f>G284+G287</f>
        <v>1096.9</v>
      </c>
      <c r="H283" s="72">
        <f>H284+H287</f>
        <v>-148</v>
      </c>
      <c r="I283" s="72">
        <f>I284+I287</f>
        <v>948.9000000000001</v>
      </c>
      <c r="J283" s="72">
        <f>J284+J287</f>
        <v>0</v>
      </c>
      <c r="K283" s="401">
        <f t="shared" si="33"/>
        <v>0</v>
      </c>
    </row>
    <row r="284" spans="1:11" ht="22.5">
      <c r="A284" s="73" t="s">
        <v>530</v>
      </c>
      <c r="B284" s="74" t="s">
        <v>25</v>
      </c>
      <c r="C284" s="70" t="s">
        <v>78</v>
      </c>
      <c r="D284" s="74" t="s">
        <v>76</v>
      </c>
      <c r="E284" s="70" t="s">
        <v>389</v>
      </c>
      <c r="F284" s="70">
        <v>600</v>
      </c>
      <c r="G284" s="72">
        <f>G286</f>
        <v>1036.9</v>
      </c>
      <c r="H284" s="72">
        <f>H286</f>
        <v>-148</v>
      </c>
      <c r="I284" s="72">
        <f>I286</f>
        <v>888.9000000000001</v>
      </c>
      <c r="J284" s="72">
        <f>J286</f>
        <v>0</v>
      </c>
      <c r="K284" s="401">
        <f t="shared" si="33"/>
        <v>0</v>
      </c>
    </row>
    <row r="285" spans="1:11" ht="12.75">
      <c r="A285" s="73" t="s">
        <v>101</v>
      </c>
      <c r="B285" s="74" t="s">
        <v>25</v>
      </c>
      <c r="C285" s="70" t="s">
        <v>78</v>
      </c>
      <c r="D285" s="74" t="s">
        <v>76</v>
      </c>
      <c r="E285" s="70" t="s">
        <v>389</v>
      </c>
      <c r="F285" s="70">
        <v>610</v>
      </c>
      <c r="G285" s="72">
        <f>G286</f>
        <v>1036.9</v>
      </c>
      <c r="H285" s="72">
        <f>H286</f>
        <v>-148</v>
      </c>
      <c r="I285" s="72">
        <f>I286</f>
        <v>888.9000000000001</v>
      </c>
      <c r="J285" s="72">
        <f>J286</f>
        <v>0</v>
      </c>
      <c r="K285" s="401">
        <f t="shared" si="33"/>
        <v>0</v>
      </c>
    </row>
    <row r="286" spans="1:11" ht="33.75">
      <c r="A286" s="73" t="s">
        <v>103</v>
      </c>
      <c r="B286" s="74" t="s">
        <v>25</v>
      </c>
      <c r="C286" s="70" t="s">
        <v>78</v>
      </c>
      <c r="D286" s="74" t="s">
        <v>76</v>
      </c>
      <c r="E286" s="70" t="s">
        <v>389</v>
      </c>
      <c r="F286" s="70">
        <v>611</v>
      </c>
      <c r="G286" s="72">
        <v>1036.9</v>
      </c>
      <c r="H286" s="72">
        <v>-148</v>
      </c>
      <c r="I286" s="72">
        <f>G286+H286</f>
        <v>888.9000000000001</v>
      </c>
      <c r="J286" s="72">
        <v>0</v>
      </c>
      <c r="K286" s="401">
        <f t="shared" si="33"/>
        <v>0</v>
      </c>
    </row>
    <row r="287" spans="1:11" ht="12.75">
      <c r="A287" s="73" t="s">
        <v>56</v>
      </c>
      <c r="B287" s="74" t="s">
        <v>25</v>
      </c>
      <c r="C287" s="70" t="s">
        <v>78</v>
      </c>
      <c r="D287" s="74" t="s">
        <v>76</v>
      </c>
      <c r="E287" s="70" t="s">
        <v>389</v>
      </c>
      <c r="F287" s="70">
        <v>620</v>
      </c>
      <c r="G287" s="72">
        <f>G288</f>
        <v>60</v>
      </c>
      <c r="H287" s="72">
        <f>H288</f>
        <v>0</v>
      </c>
      <c r="I287" s="72">
        <f>I288</f>
        <v>60</v>
      </c>
      <c r="J287" s="72">
        <f>J288</f>
        <v>0</v>
      </c>
      <c r="K287" s="401">
        <f t="shared" si="33"/>
        <v>0</v>
      </c>
    </row>
    <row r="288" spans="1:11" ht="33.75">
      <c r="A288" s="73" t="s">
        <v>42</v>
      </c>
      <c r="B288" s="74" t="s">
        <v>25</v>
      </c>
      <c r="C288" s="70" t="s">
        <v>78</v>
      </c>
      <c r="D288" s="74" t="s">
        <v>76</v>
      </c>
      <c r="E288" s="70" t="s">
        <v>389</v>
      </c>
      <c r="F288" s="70">
        <v>621</v>
      </c>
      <c r="G288" s="72">
        <v>60</v>
      </c>
      <c r="H288" s="72"/>
      <c r="I288" s="72">
        <f>G288+H288</f>
        <v>60</v>
      </c>
      <c r="J288" s="72">
        <v>0</v>
      </c>
      <c r="K288" s="401">
        <f t="shared" si="33"/>
        <v>0</v>
      </c>
    </row>
    <row r="289" spans="1:11" ht="12.75">
      <c r="A289" s="207" t="s">
        <v>636</v>
      </c>
      <c r="B289" s="344" t="s">
        <v>25</v>
      </c>
      <c r="C289" s="92" t="s">
        <v>78</v>
      </c>
      <c r="D289" s="93" t="s">
        <v>14</v>
      </c>
      <c r="E289" s="70"/>
      <c r="F289" s="70"/>
      <c r="G289" s="195">
        <f aca="true" t="shared" si="36" ref="G289:J293">G290</f>
        <v>31908.6</v>
      </c>
      <c r="H289" s="195">
        <f>H290</f>
        <v>6154.1</v>
      </c>
      <c r="I289" s="195">
        <f>I290</f>
        <v>8149.85</v>
      </c>
      <c r="J289" s="195">
        <f>J290</f>
        <v>3950.799</v>
      </c>
      <c r="K289" s="490">
        <f t="shared" si="33"/>
        <v>0.4847695356356252</v>
      </c>
    </row>
    <row r="290" spans="1:11" ht="12.75">
      <c r="A290" s="201" t="s">
        <v>301</v>
      </c>
      <c r="B290" s="192" t="s">
        <v>25</v>
      </c>
      <c r="C290" s="70" t="s">
        <v>78</v>
      </c>
      <c r="D290" s="74" t="s">
        <v>14</v>
      </c>
      <c r="E290" s="70" t="s">
        <v>237</v>
      </c>
      <c r="F290" s="319" t="s">
        <v>10</v>
      </c>
      <c r="G290" s="231">
        <f>G291+G295</f>
        <v>31908.6</v>
      </c>
      <c r="H290" s="231">
        <f>H291+H295</f>
        <v>6154.1</v>
      </c>
      <c r="I290" s="231">
        <f>I291+I295</f>
        <v>8149.85</v>
      </c>
      <c r="J290" s="231">
        <f>J291+J295</f>
        <v>3950.799</v>
      </c>
      <c r="K290" s="494">
        <f t="shared" si="33"/>
        <v>0.4847695356356252</v>
      </c>
    </row>
    <row r="291" spans="1:11" ht="12.75">
      <c r="A291" s="201" t="s">
        <v>36</v>
      </c>
      <c r="B291" s="192" t="s">
        <v>25</v>
      </c>
      <c r="C291" s="70" t="s">
        <v>78</v>
      </c>
      <c r="D291" s="74" t="s">
        <v>14</v>
      </c>
      <c r="E291" s="70" t="s">
        <v>238</v>
      </c>
      <c r="F291" s="319" t="s">
        <v>10</v>
      </c>
      <c r="G291" s="231">
        <f>G292</f>
        <v>31908.6</v>
      </c>
      <c r="H291" s="231">
        <f t="shared" si="36"/>
        <v>5976.1</v>
      </c>
      <c r="I291" s="231">
        <f t="shared" si="36"/>
        <v>8070.85</v>
      </c>
      <c r="J291" s="231">
        <f t="shared" si="36"/>
        <v>3950.799</v>
      </c>
      <c r="K291" s="494">
        <f t="shared" si="33"/>
        <v>0.48951461122434436</v>
      </c>
    </row>
    <row r="292" spans="1:11" ht="22.5">
      <c r="A292" s="73" t="s">
        <v>530</v>
      </c>
      <c r="B292" s="192" t="s">
        <v>25</v>
      </c>
      <c r="C292" s="70" t="s">
        <v>78</v>
      </c>
      <c r="D292" s="74" t="s">
        <v>14</v>
      </c>
      <c r="E292" s="70" t="s">
        <v>238</v>
      </c>
      <c r="F292" s="70">
        <v>600</v>
      </c>
      <c r="G292" s="72">
        <f t="shared" si="36"/>
        <v>31908.6</v>
      </c>
      <c r="H292" s="72">
        <f t="shared" si="36"/>
        <v>5976.1</v>
      </c>
      <c r="I292" s="72">
        <f t="shared" si="36"/>
        <v>8070.85</v>
      </c>
      <c r="J292" s="72">
        <f t="shared" si="36"/>
        <v>3950.799</v>
      </c>
      <c r="K292" s="401">
        <f t="shared" si="33"/>
        <v>0.48951461122434436</v>
      </c>
    </row>
    <row r="293" spans="1:11" ht="12.75">
      <c r="A293" s="73" t="s">
        <v>101</v>
      </c>
      <c r="B293" s="192" t="s">
        <v>25</v>
      </c>
      <c r="C293" s="70" t="s">
        <v>78</v>
      </c>
      <c r="D293" s="74" t="s">
        <v>14</v>
      </c>
      <c r="E293" s="70" t="s">
        <v>238</v>
      </c>
      <c r="F293" s="70">
        <v>610</v>
      </c>
      <c r="G293" s="72">
        <f t="shared" si="36"/>
        <v>31908.6</v>
      </c>
      <c r="H293" s="72">
        <f t="shared" si="36"/>
        <v>5976.1</v>
      </c>
      <c r="I293" s="72">
        <f t="shared" si="36"/>
        <v>8070.85</v>
      </c>
      <c r="J293" s="72">
        <f t="shared" si="36"/>
        <v>3950.799</v>
      </c>
      <c r="K293" s="401">
        <f t="shared" si="33"/>
        <v>0.48951461122434436</v>
      </c>
    </row>
    <row r="294" spans="1:11" ht="33.75">
      <c r="A294" s="73" t="s">
        <v>103</v>
      </c>
      <c r="B294" s="192" t="s">
        <v>25</v>
      </c>
      <c r="C294" s="70" t="s">
        <v>78</v>
      </c>
      <c r="D294" s="74" t="s">
        <v>14</v>
      </c>
      <c r="E294" s="70" t="s">
        <v>238</v>
      </c>
      <c r="F294" s="70">
        <v>611</v>
      </c>
      <c r="G294" s="72">
        <v>31908.6</v>
      </c>
      <c r="H294" s="72">
        <v>5976.1</v>
      </c>
      <c r="I294" s="72">
        <v>8070.85</v>
      </c>
      <c r="J294" s="72">
        <v>3950.799</v>
      </c>
      <c r="K294" s="401">
        <f t="shared" si="33"/>
        <v>0.48951461122434436</v>
      </c>
    </row>
    <row r="295" spans="1:11" ht="33.75">
      <c r="A295" s="73" t="s">
        <v>609</v>
      </c>
      <c r="B295" s="74" t="s">
        <v>25</v>
      </c>
      <c r="C295" s="70" t="s">
        <v>78</v>
      </c>
      <c r="D295" s="74" t="s">
        <v>14</v>
      </c>
      <c r="E295" s="70" t="s">
        <v>388</v>
      </c>
      <c r="F295" s="70"/>
      <c r="G295" s="72">
        <f>G296</f>
        <v>0</v>
      </c>
      <c r="H295" s="72">
        <f aca="true" t="shared" si="37" ref="H295:J298">H296</f>
        <v>178</v>
      </c>
      <c r="I295" s="72">
        <f t="shared" si="37"/>
        <v>79</v>
      </c>
      <c r="J295" s="72">
        <f t="shared" si="37"/>
        <v>0</v>
      </c>
      <c r="K295" s="401">
        <f t="shared" si="33"/>
        <v>0</v>
      </c>
    </row>
    <row r="296" spans="1:11" ht="33.75">
      <c r="A296" s="202" t="s">
        <v>380</v>
      </c>
      <c r="B296" s="74" t="s">
        <v>25</v>
      </c>
      <c r="C296" s="70" t="s">
        <v>78</v>
      </c>
      <c r="D296" s="74" t="s">
        <v>14</v>
      </c>
      <c r="E296" s="70" t="s">
        <v>389</v>
      </c>
      <c r="F296" s="70"/>
      <c r="G296" s="72">
        <f>G297</f>
        <v>0</v>
      </c>
      <c r="H296" s="72">
        <f t="shared" si="37"/>
        <v>178</v>
      </c>
      <c r="I296" s="72">
        <f t="shared" si="37"/>
        <v>79</v>
      </c>
      <c r="J296" s="72">
        <f t="shared" si="37"/>
        <v>0</v>
      </c>
      <c r="K296" s="401">
        <f t="shared" si="33"/>
        <v>0</v>
      </c>
    </row>
    <row r="297" spans="1:11" ht="22.5">
      <c r="A297" s="73" t="s">
        <v>530</v>
      </c>
      <c r="B297" s="74" t="s">
        <v>25</v>
      </c>
      <c r="C297" s="70" t="s">
        <v>78</v>
      </c>
      <c r="D297" s="74" t="s">
        <v>14</v>
      </c>
      <c r="E297" s="70" t="s">
        <v>389</v>
      </c>
      <c r="F297" s="70">
        <v>600</v>
      </c>
      <c r="G297" s="72">
        <f>G298</f>
        <v>0</v>
      </c>
      <c r="H297" s="72">
        <f t="shared" si="37"/>
        <v>178</v>
      </c>
      <c r="I297" s="72">
        <f t="shared" si="37"/>
        <v>79</v>
      </c>
      <c r="J297" s="72">
        <f t="shared" si="37"/>
        <v>0</v>
      </c>
      <c r="K297" s="401">
        <f t="shared" si="33"/>
        <v>0</v>
      </c>
    </row>
    <row r="298" spans="1:11" ht="12.75">
      <c r="A298" s="73" t="s">
        <v>101</v>
      </c>
      <c r="B298" s="74" t="s">
        <v>25</v>
      </c>
      <c r="C298" s="70" t="s">
        <v>78</v>
      </c>
      <c r="D298" s="74" t="s">
        <v>14</v>
      </c>
      <c r="E298" s="70" t="s">
        <v>389</v>
      </c>
      <c r="F298" s="70">
        <v>610</v>
      </c>
      <c r="G298" s="72">
        <f>G299</f>
        <v>0</v>
      </c>
      <c r="H298" s="72">
        <f t="shared" si="37"/>
        <v>178</v>
      </c>
      <c r="I298" s="72">
        <f t="shared" si="37"/>
        <v>79</v>
      </c>
      <c r="J298" s="72">
        <f t="shared" si="37"/>
        <v>0</v>
      </c>
      <c r="K298" s="401">
        <f t="shared" si="33"/>
        <v>0</v>
      </c>
    </row>
    <row r="299" spans="1:11" ht="33.75">
      <c r="A299" s="73" t="s">
        <v>103</v>
      </c>
      <c r="B299" s="74" t="s">
        <v>25</v>
      </c>
      <c r="C299" s="70" t="s">
        <v>78</v>
      </c>
      <c r="D299" s="74" t="s">
        <v>14</v>
      </c>
      <c r="E299" s="70" t="s">
        <v>389</v>
      </c>
      <c r="F299" s="70">
        <v>611</v>
      </c>
      <c r="G299" s="72"/>
      <c r="H299" s="72">
        <f>30+148</f>
        <v>178</v>
      </c>
      <c r="I299" s="72">
        <v>79</v>
      </c>
      <c r="J299" s="72">
        <v>0</v>
      </c>
      <c r="K299" s="401">
        <f t="shared" si="33"/>
        <v>0</v>
      </c>
    </row>
    <row r="300" spans="1:11" ht="12.75">
      <c r="A300" s="194" t="s">
        <v>637</v>
      </c>
      <c r="B300" s="344" t="s">
        <v>25</v>
      </c>
      <c r="C300" s="93" t="s">
        <v>78</v>
      </c>
      <c r="D300" s="93" t="s">
        <v>78</v>
      </c>
      <c r="E300" s="92"/>
      <c r="F300" s="92"/>
      <c r="G300" s="195" t="e">
        <f>G301+#REF!</f>
        <v>#REF!</v>
      </c>
      <c r="H300" s="195" t="e">
        <f>H301+#REF!</f>
        <v>#REF!</v>
      </c>
      <c r="I300" s="195">
        <f>I301</f>
        <v>302.4</v>
      </c>
      <c r="J300" s="195">
        <f>J301</f>
        <v>214.16500000000002</v>
      </c>
      <c r="K300" s="490">
        <f t="shared" si="33"/>
        <v>0.7082175925925928</v>
      </c>
    </row>
    <row r="301" spans="1:11" ht="12.75">
      <c r="A301" s="201" t="s">
        <v>297</v>
      </c>
      <c r="B301" s="192" t="s">
        <v>25</v>
      </c>
      <c r="C301" s="70" t="s">
        <v>78</v>
      </c>
      <c r="D301" s="70" t="s">
        <v>78</v>
      </c>
      <c r="E301" s="70" t="s">
        <v>236</v>
      </c>
      <c r="F301" s="319" t="s">
        <v>10</v>
      </c>
      <c r="G301" s="231">
        <f aca="true" t="shared" si="38" ref="G301:J302">G302</f>
        <v>1988.6</v>
      </c>
      <c r="H301" s="231">
        <f t="shared" si="38"/>
        <v>0</v>
      </c>
      <c r="I301" s="231">
        <f t="shared" si="38"/>
        <v>302.4</v>
      </c>
      <c r="J301" s="231">
        <f t="shared" si="38"/>
        <v>214.16500000000002</v>
      </c>
      <c r="K301" s="494">
        <f t="shared" si="33"/>
        <v>0.7082175925925928</v>
      </c>
    </row>
    <row r="302" spans="1:11" ht="12.75">
      <c r="A302" s="201" t="s">
        <v>299</v>
      </c>
      <c r="B302" s="192" t="s">
        <v>25</v>
      </c>
      <c r="C302" s="70" t="s">
        <v>78</v>
      </c>
      <c r="D302" s="74" t="s">
        <v>78</v>
      </c>
      <c r="E302" s="70" t="s">
        <v>298</v>
      </c>
      <c r="F302" s="319"/>
      <c r="G302" s="231">
        <f t="shared" si="38"/>
        <v>1988.6</v>
      </c>
      <c r="H302" s="231">
        <f t="shared" si="38"/>
        <v>0</v>
      </c>
      <c r="I302" s="231">
        <f>I303</f>
        <v>302.4</v>
      </c>
      <c r="J302" s="231">
        <f t="shared" si="38"/>
        <v>214.16500000000002</v>
      </c>
      <c r="K302" s="494">
        <f t="shared" si="33"/>
        <v>0.7082175925925928</v>
      </c>
    </row>
    <row r="303" spans="1:11" ht="22.5">
      <c r="A303" s="73" t="s">
        <v>530</v>
      </c>
      <c r="B303" s="192" t="s">
        <v>25</v>
      </c>
      <c r="C303" s="70" t="s">
        <v>78</v>
      </c>
      <c r="D303" s="74" t="s">
        <v>78</v>
      </c>
      <c r="E303" s="70" t="s">
        <v>300</v>
      </c>
      <c r="F303" s="70">
        <v>600</v>
      </c>
      <c r="G303" s="72">
        <f>G304+G306</f>
        <v>1988.6</v>
      </c>
      <c r="H303" s="72">
        <f>H304+H306</f>
        <v>0</v>
      </c>
      <c r="I303" s="72">
        <f>I304+I306</f>
        <v>302.4</v>
      </c>
      <c r="J303" s="72">
        <f>J304+J306</f>
        <v>214.16500000000002</v>
      </c>
      <c r="K303" s="401">
        <f t="shared" si="33"/>
        <v>0.7082175925925928</v>
      </c>
    </row>
    <row r="304" spans="1:11" ht="12.75">
      <c r="A304" s="73" t="s">
        <v>101</v>
      </c>
      <c r="B304" s="192" t="s">
        <v>25</v>
      </c>
      <c r="C304" s="70" t="s">
        <v>78</v>
      </c>
      <c r="D304" s="74" t="s">
        <v>78</v>
      </c>
      <c r="E304" s="70" t="s">
        <v>300</v>
      </c>
      <c r="F304" s="70">
        <v>610</v>
      </c>
      <c r="G304" s="72">
        <f>G305</f>
        <v>1838.6</v>
      </c>
      <c r="H304" s="72">
        <f>H305</f>
        <v>0</v>
      </c>
      <c r="I304" s="72">
        <f>I305</f>
        <v>219.5</v>
      </c>
      <c r="J304" s="72">
        <f>J305</f>
        <v>208.526</v>
      </c>
      <c r="K304" s="401">
        <f t="shared" si="33"/>
        <v>0.9500045558086561</v>
      </c>
    </row>
    <row r="305" spans="1:11" ht="33.75">
      <c r="A305" s="73" t="s">
        <v>103</v>
      </c>
      <c r="B305" s="192" t="s">
        <v>25</v>
      </c>
      <c r="C305" s="70" t="s">
        <v>78</v>
      </c>
      <c r="D305" s="74" t="s">
        <v>78</v>
      </c>
      <c r="E305" s="70" t="s">
        <v>300</v>
      </c>
      <c r="F305" s="70">
        <v>611</v>
      </c>
      <c r="G305" s="72">
        <f>1238.6+600</f>
        <v>1838.6</v>
      </c>
      <c r="H305" s="72"/>
      <c r="I305" s="72">
        <v>219.5</v>
      </c>
      <c r="J305" s="72">
        <v>208.526</v>
      </c>
      <c r="K305" s="401">
        <f t="shared" si="33"/>
        <v>0.9500045558086561</v>
      </c>
    </row>
    <row r="306" spans="1:11" ht="12.75">
      <c r="A306" s="73" t="s">
        <v>56</v>
      </c>
      <c r="B306" s="192" t="s">
        <v>25</v>
      </c>
      <c r="C306" s="70" t="s">
        <v>78</v>
      </c>
      <c r="D306" s="74" t="s">
        <v>78</v>
      </c>
      <c r="E306" s="70" t="s">
        <v>300</v>
      </c>
      <c r="F306" s="70">
        <v>620</v>
      </c>
      <c r="G306" s="72">
        <f>G307</f>
        <v>150</v>
      </c>
      <c r="H306" s="72">
        <f>H307</f>
        <v>0</v>
      </c>
      <c r="I306" s="72">
        <f>I307</f>
        <v>82.9</v>
      </c>
      <c r="J306" s="72">
        <f>J307</f>
        <v>5.639</v>
      </c>
      <c r="K306" s="401">
        <f t="shared" si="33"/>
        <v>0.068021712907117</v>
      </c>
    </row>
    <row r="307" spans="1:11" ht="33.75">
      <c r="A307" s="73" t="s">
        <v>42</v>
      </c>
      <c r="B307" s="192" t="s">
        <v>25</v>
      </c>
      <c r="C307" s="70" t="s">
        <v>78</v>
      </c>
      <c r="D307" s="74" t="s">
        <v>78</v>
      </c>
      <c r="E307" s="70" t="s">
        <v>300</v>
      </c>
      <c r="F307" s="70">
        <v>621</v>
      </c>
      <c r="G307" s="72">
        <v>150</v>
      </c>
      <c r="H307" s="72"/>
      <c r="I307" s="72">
        <v>82.9</v>
      </c>
      <c r="J307" s="72">
        <v>5.639</v>
      </c>
      <c r="K307" s="401">
        <f t="shared" si="33"/>
        <v>0.068021712907117</v>
      </c>
    </row>
    <row r="308" spans="1:15" ht="12.75">
      <c r="A308" s="194" t="s">
        <v>37</v>
      </c>
      <c r="B308" s="93" t="s">
        <v>26</v>
      </c>
      <c r="C308" s="92" t="s">
        <v>78</v>
      </c>
      <c r="D308" s="93" t="s">
        <v>98</v>
      </c>
      <c r="E308" s="92" t="s">
        <v>9</v>
      </c>
      <c r="F308" s="92" t="s">
        <v>10</v>
      </c>
      <c r="G308" s="195" t="e">
        <f>G309</f>
        <v>#REF!</v>
      </c>
      <c r="H308" s="195" t="e">
        <f>H309</f>
        <v>#REF!</v>
      </c>
      <c r="I308" s="195">
        <f>I309</f>
        <v>9661.1</v>
      </c>
      <c r="J308" s="195">
        <f>J309</f>
        <v>7836.898999999999</v>
      </c>
      <c r="K308" s="490">
        <f t="shared" si="33"/>
        <v>0.8111808179192844</v>
      </c>
      <c r="L308" s="389">
        <v>9661.12</v>
      </c>
      <c r="M308" s="389">
        <f>I308-L308</f>
        <v>-0.020000000000436557</v>
      </c>
      <c r="N308" s="389">
        <v>7836.899</v>
      </c>
      <c r="O308" s="389">
        <f>J308-N308</f>
        <v>0</v>
      </c>
    </row>
    <row r="309" spans="1:11" ht="33.75">
      <c r="A309" s="201" t="s">
        <v>629</v>
      </c>
      <c r="B309" s="74" t="s">
        <v>26</v>
      </c>
      <c r="C309" s="70" t="s">
        <v>78</v>
      </c>
      <c r="D309" s="74" t="s">
        <v>98</v>
      </c>
      <c r="E309" s="70" t="s">
        <v>245</v>
      </c>
      <c r="F309" s="92"/>
      <c r="G309" s="72" t="e">
        <f>G310+G329+G315</f>
        <v>#REF!</v>
      </c>
      <c r="H309" s="72" t="e">
        <f>H310+H329+H315</f>
        <v>#REF!</v>
      </c>
      <c r="I309" s="72">
        <f>I310+I329+I315</f>
        <v>9661.1</v>
      </c>
      <c r="J309" s="72">
        <f>J310+J329+J315</f>
        <v>7836.898999999999</v>
      </c>
      <c r="K309" s="401">
        <f t="shared" si="33"/>
        <v>0.8111808179192844</v>
      </c>
    </row>
    <row r="310" spans="1:11" ht="22.5">
      <c r="A310" s="73" t="s">
        <v>253</v>
      </c>
      <c r="B310" s="74" t="s">
        <v>26</v>
      </c>
      <c r="C310" s="70" t="s">
        <v>78</v>
      </c>
      <c r="D310" s="74" t="s">
        <v>98</v>
      </c>
      <c r="E310" s="70" t="s">
        <v>246</v>
      </c>
      <c r="F310" s="70"/>
      <c r="G310" s="72">
        <f aca="true" t="shared" si="39" ref="G310:J311">G311</f>
        <v>1001</v>
      </c>
      <c r="H310" s="72">
        <f t="shared" si="39"/>
        <v>0</v>
      </c>
      <c r="I310" s="72">
        <f t="shared" si="39"/>
        <v>1001</v>
      </c>
      <c r="J310" s="72">
        <f t="shared" si="39"/>
        <v>585.729</v>
      </c>
      <c r="K310" s="401">
        <f t="shared" si="33"/>
        <v>0.5851438561438562</v>
      </c>
    </row>
    <row r="311" spans="1:11" ht="33.75">
      <c r="A311" s="73" t="s">
        <v>105</v>
      </c>
      <c r="B311" s="74" t="s">
        <v>26</v>
      </c>
      <c r="C311" s="70" t="s">
        <v>78</v>
      </c>
      <c r="D311" s="74" t="s">
        <v>98</v>
      </c>
      <c r="E311" s="70" t="s">
        <v>246</v>
      </c>
      <c r="F311" s="70">
        <v>100</v>
      </c>
      <c r="G311" s="72">
        <f t="shared" si="39"/>
        <v>1001</v>
      </c>
      <c r="H311" s="72">
        <f t="shared" si="39"/>
        <v>0</v>
      </c>
      <c r="I311" s="72">
        <f t="shared" si="39"/>
        <v>1001</v>
      </c>
      <c r="J311" s="72">
        <f t="shared" si="39"/>
        <v>585.729</v>
      </c>
      <c r="K311" s="401">
        <f t="shared" si="33"/>
        <v>0.5851438561438562</v>
      </c>
    </row>
    <row r="312" spans="1:11" ht="12.75">
      <c r="A312" s="73" t="s">
        <v>107</v>
      </c>
      <c r="B312" s="74" t="s">
        <v>26</v>
      </c>
      <c r="C312" s="70" t="s">
        <v>78</v>
      </c>
      <c r="D312" s="74" t="s">
        <v>98</v>
      </c>
      <c r="E312" s="70" t="s">
        <v>246</v>
      </c>
      <c r="F312" s="70">
        <v>120</v>
      </c>
      <c r="G312" s="72">
        <f>G313+G314</f>
        <v>1001</v>
      </c>
      <c r="H312" s="72">
        <f>H313+H314</f>
        <v>0</v>
      </c>
      <c r="I312" s="72">
        <f>I313+I314</f>
        <v>1001</v>
      </c>
      <c r="J312" s="72">
        <f>J313+J314</f>
        <v>585.729</v>
      </c>
      <c r="K312" s="401">
        <f t="shared" si="33"/>
        <v>0.5851438561438562</v>
      </c>
    </row>
    <row r="313" spans="1:11" ht="12.75">
      <c r="A313" s="198" t="s">
        <v>384</v>
      </c>
      <c r="B313" s="74" t="s">
        <v>26</v>
      </c>
      <c r="C313" s="70" t="s">
        <v>78</v>
      </c>
      <c r="D313" s="74" t="s">
        <v>98</v>
      </c>
      <c r="E313" s="70" t="s">
        <v>246</v>
      </c>
      <c r="F313" s="70">
        <v>121</v>
      </c>
      <c r="G313" s="72">
        <v>768.8</v>
      </c>
      <c r="H313" s="72"/>
      <c r="I313" s="72">
        <f>G313+H313</f>
        <v>768.8</v>
      </c>
      <c r="J313" s="72">
        <v>443.087</v>
      </c>
      <c r="K313" s="401">
        <f t="shared" si="33"/>
        <v>0.576335848074922</v>
      </c>
    </row>
    <row r="314" spans="1:11" ht="33.75">
      <c r="A314" s="198" t="s">
        <v>385</v>
      </c>
      <c r="B314" s="74" t="s">
        <v>26</v>
      </c>
      <c r="C314" s="70" t="s">
        <v>78</v>
      </c>
      <c r="D314" s="74" t="s">
        <v>98</v>
      </c>
      <c r="E314" s="70" t="s">
        <v>246</v>
      </c>
      <c r="F314" s="70">
        <v>129</v>
      </c>
      <c r="G314" s="72">
        <v>232.2</v>
      </c>
      <c r="H314" s="72"/>
      <c r="I314" s="72">
        <f>G314+H314</f>
        <v>232.2</v>
      </c>
      <c r="J314" s="72">
        <v>142.642</v>
      </c>
      <c r="K314" s="401">
        <f t="shared" si="33"/>
        <v>0.6143066322136089</v>
      </c>
    </row>
    <row r="315" spans="1:15" s="327" customFormat="1" ht="12.75">
      <c r="A315" s="73" t="s">
        <v>252</v>
      </c>
      <c r="B315" s="74" t="s">
        <v>26</v>
      </c>
      <c r="C315" s="70" t="s">
        <v>78</v>
      </c>
      <c r="D315" s="74" t="s">
        <v>98</v>
      </c>
      <c r="E315" s="70" t="s">
        <v>248</v>
      </c>
      <c r="F315" s="70" t="s">
        <v>10</v>
      </c>
      <c r="G315" s="72">
        <f>G316+G320+G324</f>
        <v>8127.900000000001</v>
      </c>
      <c r="H315" s="72">
        <f>H316+H320+H324</f>
        <v>0</v>
      </c>
      <c r="I315" s="72">
        <f>I316+I320+I324</f>
        <v>8127.900000000001</v>
      </c>
      <c r="J315" s="16">
        <f>J316+J320+J324</f>
        <v>6859.95</v>
      </c>
      <c r="K315" s="401">
        <f t="shared" si="33"/>
        <v>0.8440002952792234</v>
      </c>
      <c r="L315" s="390"/>
      <c r="M315" s="390"/>
      <c r="N315" s="390"/>
      <c r="O315" s="390"/>
    </row>
    <row r="316" spans="1:11" ht="33.75">
      <c r="A316" s="73" t="s">
        <v>105</v>
      </c>
      <c r="B316" s="74" t="s">
        <v>26</v>
      </c>
      <c r="C316" s="70" t="s">
        <v>78</v>
      </c>
      <c r="D316" s="74" t="s">
        <v>98</v>
      </c>
      <c r="E316" s="70" t="s">
        <v>249</v>
      </c>
      <c r="F316" s="70" t="s">
        <v>106</v>
      </c>
      <c r="G316" s="72">
        <f>G317</f>
        <v>7307.1</v>
      </c>
      <c r="H316" s="72">
        <f>H317</f>
        <v>0</v>
      </c>
      <c r="I316" s="72">
        <f>I317</f>
        <v>7307.1</v>
      </c>
      <c r="J316" s="72">
        <f>J317</f>
        <v>6389.246</v>
      </c>
      <c r="K316" s="401">
        <f t="shared" si="33"/>
        <v>0.8743887451930314</v>
      </c>
    </row>
    <row r="317" spans="1:11" ht="12.75">
      <c r="A317" s="73" t="s">
        <v>142</v>
      </c>
      <c r="B317" s="74" t="s">
        <v>26</v>
      </c>
      <c r="C317" s="70" t="s">
        <v>78</v>
      </c>
      <c r="D317" s="74" t="s">
        <v>98</v>
      </c>
      <c r="E317" s="70" t="s">
        <v>249</v>
      </c>
      <c r="F317" s="70">
        <v>110</v>
      </c>
      <c r="G317" s="72">
        <f>G318+G319</f>
        <v>7307.1</v>
      </c>
      <c r="H317" s="72">
        <f>H318+H319</f>
        <v>0</v>
      </c>
      <c r="I317" s="72">
        <f>I318+I319</f>
        <v>7307.1</v>
      </c>
      <c r="J317" s="72">
        <f>J318+J319</f>
        <v>6389.246</v>
      </c>
      <c r="K317" s="401">
        <f t="shared" si="33"/>
        <v>0.8743887451930314</v>
      </c>
    </row>
    <row r="318" spans="1:11" ht="12.75">
      <c r="A318" s="73" t="s">
        <v>577</v>
      </c>
      <c r="B318" s="74" t="s">
        <v>26</v>
      </c>
      <c r="C318" s="70" t="s">
        <v>78</v>
      </c>
      <c r="D318" s="74" t="s">
        <v>98</v>
      </c>
      <c r="E318" s="70" t="s">
        <v>249</v>
      </c>
      <c r="F318" s="70">
        <v>111</v>
      </c>
      <c r="G318" s="72">
        <v>5612.2</v>
      </c>
      <c r="H318" s="72"/>
      <c r="I318" s="72">
        <f>G318+H318</f>
        <v>5612.2</v>
      </c>
      <c r="J318" s="72">
        <v>4784.028</v>
      </c>
      <c r="K318" s="401">
        <f t="shared" si="33"/>
        <v>0.8524336267417413</v>
      </c>
    </row>
    <row r="319" spans="1:11" ht="22.5">
      <c r="A319" s="198" t="s">
        <v>576</v>
      </c>
      <c r="B319" s="74" t="s">
        <v>26</v>
      </c>
      <c r="C319" s="70" t="s">
        <v>78</v>
      </c>
      <c r="D319" s="74" t="s">
        <v>98</v>
      </c>
      <c r="E319" s="70" t="s">
        <v>249</v>
      </c>
      <c r="F319" s="70">
        <v>119</v>
      </c>
      <c r="G319" s="72">
        <v>1694.9</v>
      </c>
      <c r="H319" s="72"/>
      <c r="I319" s="72">
        <f>G319+H319</f>
        <v>1694.9</v>
      </c>
      <c r="J319" s="72">
        <v>1605.218</v>
      </c>
      <c r="K319" s="401">
        <f t="shared" si="33"/>
        <v>0.947087143784294</v>
      </c>
    </row>
    <row r="320" spans="1:11" ht="22.5">
      <c r="A320" s="73" t="s">
        <v>386</v>
      </c>
      <c r="B320" s="74" t="s">
        <v>26</v>
      </c>
      <c r="C320" s="70" t="s">
        <v>78</v>
      </c>
      <c r="D320" s="74" t="s">
        <v>98</v>
      </c>
      <c r="E320" s="70" t="s">
        <v>250</v>
      </c>
      <c r="F320" s="70" t="s">
        <v>113</v>
      </c>
      <c r="G320" s="72">
        <f>G321</f>
        <v>788.6</v>
      </c>
      <c r="H320" s="72">
        <f>H321</f>
        <v>0</v>
      </c>
      <c r="I320" s="72">
        <f>I321</f>
        <v>787.8000000000001</v>
      </c>
      <c r="J320" s="72">
        <f>J321</f>
        <v>443.204</v>
      </c>
      <c r="K320" s="401">
        <f t="shared" si="33"/>
        <v>0.5625844122873825</v>
      </c>
    </row>
    <row r="321" spans="1:15" s="327" customFormat="1" ht="22.5">
      <c r="A321" s="73" t="s">
        <v>525</v>
      </c>
      <c r="B321" s="74" t="s">
        <v>26</v>
      </c>
      <c r="C321" s="70" t="s">
        <v>78</v>
      </c>
      <c r="D321" s="74" t="s">
        <v>98</v>
      </c>
      <c r="E321" s="70" t="s">
        <v>250</v>
      </c>
      <c r="F321" s="70" t="s">
        <v>115</v>
      </c>
      <c r="G321" s="72">
        <f>G323+G322</f>
        <v>788.6</v>
      </c>
      <c r="H321" s="72">
        <f>H323+H322</f>
        <v>0</v>
      </c>
      <c r="I321" s="72">
        <f>I323+I322</f>
        <v>787.8000000000001</v>
      </c>
      <c r="J321" s="72">
        <f>J323+J322</f>
        <v>443.204</v>
      </c>
      <c r="K321" s="401">
        <f t="shared" si="33"/>
        <v>0.5625844122873825</v>
      </c>
      <c r="L321" s="390"/>
      <c r="M321" s="390"/>
      <c r="N321" s="390"/>
      <c r="O321" s="390"/>
    </row>
    <row r="322" spans="1:15" s="327" customFormat="1" ht="22.5">
      <c r="A322" s="166" t="s">
        <v>538</v>
      </c>
      <c r="B322" s="74" t="s">
        <v>26</v>
      </c>
      <c r="C322" s="70" t="s">
        <v>78</v>
      </c>
      <c r="D322" s="74" t="s">
        <v>98</v>
      </c>
      <c r="E322" s="70" t="s">
        <v>250</v>
      </c>
      <c r="F322" s="70">
        <v>242</v>
      </c>
      <c r="G322" s="72">
        <v>163</v>
      </c>
      <c r="H322" s="72"/>
      <c r="I322" s="72">
        <v>221.1</v>
      </c>
      <c r="J322" s="72">
        <v>139.428</v>
      </c>
      <c r="K322" s="401">
        <f t="shared" si="33"/>
        <v>0.6306105834464043</v>
      </c>
      <c r="L322" s="390"/>
      <c r="M322" s="390"/>
      <c r="N322" s="390"/>
      <c r="O322" s="390"/>
    </row>
    <row r="323" spans="1:15" s="327" customFormat="1" ht="22.5">
      <c r="A323" s="166" t="s">
        <v>526</v>
      </c>
      <c r="B323" s="74" t="s">
        <v>26</v>
      </c>
      <c r="C323" s="70" t="s">
        <v>78</v>
      </c>
      <c r="D323" s="74" t="s">
        <v>98</v>
      </c>
      <c r="E323" s="70" t="s">
        <v>250</v>
      </c>
      <c r="F323" s="70" t="s">
        <v>117</v>
      </c>
      <c r="G323" s="72">
        <v>625.6</v>
      </c>
      <c r="H323" s="72"/>
      <c r="I323" s="72">
        <v>566.7</v>
      </c>
      <c r="J323" s="72">
        <v>303.776</v>
      </c>
      <c r="K323" s="401">
        <f t="shared" si="33"/>
        <v>0.5360437621316393</v>
      </c>
      <c r="L323" s="390"/>
      <c r="M323" s="390"/>
      <c r="N323" s="390"/>
      <c r="O323" s="390"/>
    </row>
    <row r="324" spans="1:11" ht="12.75">
      <c r="A324" s="166" t="s">
        <v>118</v>
      </c>
      <c r="B324" s="74" t="s">
        <v>26</v>
      </c>
      <c r="C324" s="70" t="s">
        <v>78</v>
      </c>
      <c r="D324" s="74" t="s">
        <v>98</v>
      </c>
      <c r="E324" s="70" t="s">
        <v>250</v>
      </c>
      <c r="F324" s="70" t="s">
        <v>48</v>
      </c>
      <c r="G324" s="72">
        <f>G325</f>
        <v>32.2</v>
      </c>
      <c r="H324" s="72">
        <f>H325</f>
        <v>0</v>
      </c>
      <c r="I324" s="72">
        <f>I325</f>
        <v>33</v>
      </c>
      <c r="J324" s="72">
        <f>J325</f>
        <v>27.5</v>
      </c>
      <c r="K324" s="401">
        <f t="shared" si="33"/>
        <v>0.8333333333333334</v>
      </c>
    </row>
    <row r="325" spans="1:11" ht="12.75">
      <c r="A325" s="166" t="s">
        <v>531</v>
      </c>
      <c r="B325" s="74" t="s">
        <v>26</v>
      </c>
      <c r="C325" s="70" t="s">
        <v>78</v>
      </c>
      <c r="D325" s="74" t="s">
        <v>98</v>
      </c>
      <c r="E325" s="70" t="s">
        <v>250</v>
      </c>
      <c r="F325" s="70" t="s">
        <v>119</v>
      </c>
      <c r="G325" s="72">
        <f>G326+G327</f>
        <v>32.2</v>
      </c>
      <c r="H325" s="72">
        <f>H326+H327</f>
        <v>0</v>
      </c>
      <c r="I325" s="72">
        <f>I326+I327+I328</f>
        <v>33</v>
      </c>
      <c r="J325" s="72">
        <f>J326+J327+J328</f>
        <v>27.5</v>
      </c>
      <c r="K325" s="401">
        <f t="shared" si="33"/>
        <v>0.8333333333333334</v>
      </c>
    </row>
    <row r="326" spans="1:11" ht="12.75">
      <c r="A326" s="220" t="s">
        <v>17</v>
      </c>
      <c r="B326" s="74" t="s">
        <v>26</v>
      </c>
      <c r="C326" s="70" t="s">
        <v>78</v>
      </c>
      <c r="D326" s="74" t="s">
        <v>98</v>
      </c>
      <c r="E326" s="70" t="s">
        <v>250</v>
      </c>
      <c r="F326" s="70" t="s">
        <v>120</v>
      </c>
      <c r="G326" s="72">
        <v>5.1</v>
      </c>
      <c r="H326" s="72"/>
      <c r="I326" s="72">
        <v>7.9</v>
      </c>
      <c r="J326" s="72">
        <v>2.4</v>
      </c>
      <c r="K326" s="401">
        <f t="shared" si="33"/>
        <v>0.30379746835443033</v>
      </c>
    </row>
    <row r="327" spans="1:11" ht="12.75">
      <c r="A327" s="166" t="s">
        <v>532</v>
      </c>
      <c r="B327" s="74" t="s">
        <v>26</v>
      </c>
      <c r="C327" s="70" t="s">
        <v>78</v>
      </c>
      <c r="D327" s="74" t="s">
        <v>98</v>
      </c>
      <c r="E327" s="70" t="s">
        <v>250</v>
      </c>
      <c r="F327" s="70">
        <v>852</v>
      </c>
      <c r="G327" s="72">
        <v>27.1</v>
      </c>
      <c r="H327" s="72"/>
      <c r="I327" s="72">
        <v>3.1</v>
      </c>
      <c r="J327" s="72">
        <v>3.1</v>
      </c>
      <c r="K327" s="401">
        <f t="shared" si="33"/>
        <v>1</v>
      </c>
    </row>
    <row r="328" spans="1:11" ht="12.75">
      <c r="A328" s="73" t="s">
        <v>537</v>
      </c>
      <c r="B328" s="74" t="s">
        <v>26</v>
      </c>
      <c r="C328" s="70" t="s">
        <v>78</v>
      </c>
      <c r="D328" s="74" t="s">
        <v>98</v>
      </c>
      <c r="E328" s="70" t="s">
        <v>250</v>
      </c>
      <c r="F328" s="70">
        <v>853</v>
      </c>
      <c r="G328" s="72"/>
      <c r="H328" s="72"/>
      <c r="I328" s="72">
        <v>22</v>
      </c>
      <c r="J328" s="72">
        <v>22</v>
      </c>
      <c r="K328" s="401">
        <f t="shared" si="33"/>
        <v>1</v>
      </c>
    </row>
    <row r="329" spans="1:11" ht="22.5">
      <c r="A329" s="73" t="s">
        <v>264</v>
      </c>
      <c r="B329" s="74" t="s">
        <v>26</v>
      </c>
      <c r="C329" s="70" t="s">
        <v>78</v>
      </c>
      <c r="D329" s="74" t="s">
        <v>98</v>
      </c>
      <c r="E329" s="70" t="s">
        <v>247</v>
      </c>
      <c r="F329" s="70"/>
      <c r="G329" s="72" t="e">
        <f>+#REF!+G330</f>
        <v>#REF!</v>
      </c>
      <c r="H329" s="72" t="e">
        <f>+#REF!+H330</f>
        <v>#REF!</v>
      </c>
      <c r="I329" s="72">
        <f>+I334+I330</f>
        <v>532.2</v>
      </c>
      <c r="J329" s="72">
        <f>+J334+J330</f>
        <v>391.22</v>
      </c>
      <c r="K329" s="401">
        <f t="shared" si="33"/>
        <v>0.7350995866215708</v>
      </c>
    </row>
    <row r="330" spans="1:15" s="327" customFormat="1" ht="22.5">
      <c r="A330" s="73" t="s">
        <v>386</v>
      </c>
      <c r="B330" s="74" t="s">
        <v>26</v>
      </c>
      <c r="C330" s="70" t="s">
        <v>78</v>
      </c>
      <c r="D330" s="74" t="s">
        <v>98</v>
      </c>
      <c r="E330" s="70" t="s">
        <v>247</v>
      </c>
      <c r="F330" s="70" t="s">
        <v>113</v>
      </c>
      <c r="G330" s="72">
        <f>G331</f>
        <v>0</v>
      </c>
      <c r="H330" s="72">
        <f>H331</f>
        <v>458</v>
      </c>
      <c r="I330" s="72">
        <f>I331</f>
        <v>227.2</v>
      </c>
      <c r="J330" s="72">
        <f>J331</f>
        <v>181.72</v>
      </c>
      <c r="K330" s="401">
        <f t="shared" si="33"/>
        <v>0.7998239436619718</v>
      </c>
      <c r="L330" s="390"/>
      <c r="M330" s="390"/>
      <c r="N330" s="390"/>
      <c r="O330" s="390"/>
    </row>
    <row r="331" spans="1:15" s="327" customFormat="1" ht="22.5">
      <c r="A331" s="73" t="s">
        <v>525</v>
      </c>
      <c r="B331" s="74" t="s">
        <v>26</v>
      </c>
      <c r="C331" s="70" t="s">
        <v>78</v>
      </c>
      <c r="D331" s="74" t="s">
        <v>98</v>
      </c>
      <c r="E331" s="70" t="s">
        <v>247</v>
      </c>
      <c r="F331" s="70" t="s">
        <v>115</v>
      </c>
      <c r="G331" s="72">
        <f>G333</f>
        <v>0</v>
      </c>
      <c r="H331" s="72">
        <f>H333</f>
        <v>458</v>
      </c>
      <c r="I331" s="72">
        <f>I333+I332</f>
        <v>227.2</v>
      </c>
      <c r="J331" s="72">
        <f>J333+J332</f>
        <v>181.72</v>
      </c>
      <c r="K331" s="401">
        <f t="shared" si="33"/>
        <v>0.7998239436619718</v>
      </c>
      <c r="L331" s="390"/>
      <c r="M331" s="390"/>
      <c r="N331" s="390"/>
      <c r="O331" s="390"/>
    </row>
    <row r="332" spans="1:15" s="327" customFormat="1" ht="22.5">
      <c r="A332" s="166" t="s">
        <v>538</v>
      </c>
      <c r="B332" s="74" t="s">
        <v>26</v>
      </c>
      <c r="C332" s="70" t="s">
        <v>78</v>
      </c>
      <c r="D332" s="74" t="s">
        <v>98</v>
      </c>
      <c r="E332" s="70" t="s">
        <v>247</v>
      </c>
      <c r="F332" s="70">
        <v>242</v>
      </c>
      <c r="G332" s="72"/>
      <c r="H332" s="72"/>
      <c r="I332" s="72">
        <v>10</v>
      </c>
      <c r="J332" s="72">
        <v>10</v>
      </c>
      <c r="K332" s="401">
        <f t="shared" si="33"/>
        <v>1</v>
      </c>
      <c r="L332" s="390"/>
      <c r="M332" s="390"/>
      <c r="N332" s="390"/>
      <c r="O332" s="390"/>
    </row>
    <row r="333" spans="1:15" s="327" customFormat="1" ht="22.5">
      <c r="A333" s="166" t="s">
        <v>526</v>
      </c>
      <c r="B333" s="74" t="s">
        <v>26</v>
      </c>
      <c r="C333" s="70" t="s">
        <v>78</v>
      </c>
      <c r="D333" s="74" t="s">
        <v>98</v>
      </c>
      <c r="E333" s="70" t="s">
        <v>247</v>
      </c>
      <c r="F333" s="70">
        <v>244</v>
      </c>
      <c r="G333" s="72"/>
      <c r="H333" s="72">
        <v>458</v>
      </c>
      <c r="I333" s="72">
        <v>217.2</v>
      </c>
      <c r="J333" s="72">
        <v>171.72</v>
      </c>
      <c r="K333" s="401">
        <f t="shared" si="33"/>
        <v>0.7906077348066298</v>
      </c>
      <c r="L333" s="390"/>
      <c r="M333" s="390"/>
      <c r="N333" s="390"/>
      <c r="O333" s="390"/>
    </row>
    <row r="334" spans="1:15" s="327" customFormat="1" ht="12.75">
      <c r="A334" s="73" t="s">
        <v>391</v>
      </c>
      <c r="B334" s="74" t="s">
        <v>26</v>
      </c>
      <c r="C334" s="70" t="s">
        <v>78</v>
      </c>
      <c r="D334" s="74" t="s">
        <v>98</v>
      </c>
      <c r="E334" s="70" t="s">
        <v>247</v>
      </c>
      <c r="F334" s="70">
        <v>300</v>
      </c>
      <c r="G334" s="72">
        <f>G335</f>
        <v>600</v>
      </c>
      <c r="H334" s="72">
        <f>H335</f>
        <v>-458</v>
      </c>
      <c r="I334" s="72">
        <f>I335</f>
        <v>305</v>
      </c>
      <c r="J334" s="72">
        <f>J335</f>
        <v>209.5</v>
      </c>
      <c r="K334" s="401">
        <f>J334/I334*100%</f>
        <v>0.6868852459016394</v>
      </c>
      <c r="L334" s="390"/>
      <c r="M334" s="390"/>
      <c r="N334" s="390"/>
      <c r="O334" s="390"/>
    </row>
    <row r="335" spans="1:15" s="327" customFormat="1" ht="12.75">
      <c r="A335" s="73" t="s">
        <v>540</v>
      </c>
      <c r="B335" s="74" t="s">
        <v>26</v>
      </c>
      <c r="C335" s="70" t="s">
        <v>78</v>
      </c>
      <c r="D335" s="74" t="s">
        <v>98</v>
      </c>
      <c r="E335" s="70" t="s">
        <v>247</v>
      </c>
      <c r="F335" s="70">
        <v>350</v>
      </c>
      <c r="G335" s="72">
        <v>600</v>
      </c>
      <c r="H335" s="72">
        <v>-458</v>
      </c>
      <c r="I335" s="72">
        <v>305</v>
      </c>
      <c r="J335" s="72">
        <v>209.5</v>
      </c>
      <c r="K335" s="401">
        <f>J335/I335*100%</f>
        <v>0.6868852459016394</v>
      </c>
      <c r="L335" s="390"/>
      <c r="M335" s="390"/>
      <c r="N335" s="390"/>
      <c r="O335" s="390"/>
    </row>
    <row r="336" spans="1:11" ht="12.75">
      <c r="A336" s="194" t="s">
        <v>148</v>
      </c>
      <c r="B336" s="93" t="s">
        <v>26</v>
      </c>
      <c r="C336" s="92">
        <v>10</v>
      </c>
      <c r="D336" s="93" t="s">
        <v>15</v>
      </c>
      <c r="E336" s="92"/>
      <c r="F336" s="92"/>
      <c r="G336" s="224">
        <f aca="true" t="shared" si="40" ref="G336:J342">G337</f>
        <v>2813.8</v>
      </c>
      <c r="H336" s="224">
        <f t="shared" si="40"/>
        <v>0</v>
      </c>
      <c r="I336" s="224">
        <f>I337</f>
        <v>2813.8</v>
      </c>
      <c r="J336" s="224">
        <f t="shared" si="40"/>
        <v>1959.679</v>
      </c>
      <c r="K336" s="495">
        <f t="shared" si="33"/>
        <v>0.6964528395763736</v>
      </c>
    </row>
    <row r="337" spans="1:11" ht="21">
      <c r="A337" s="194" t="s">
        <v>392</v>
      </c>
      <c r="B337" s="93" t="s">
        <v>26</v>
      </c>
      <c r="C337" s="92">
        <v>10</v>
      </c>
      <c r="D337" s="93" t="s">
        <v>15</v>
      </c>
      <c r="E337" s="92" t="s">
        <v>230</v>
      </c>
      <c r="F337" s="92"/>
      <c r="G337" s="224">
        <f t="shared" si="40"/>
        <v>2813.8</v>
      </c>
      <c r="H337" s="224">
        <f t="shared" si="40"/>
        <v>0</v>
      </c>
      <c r="I337" s="224">
        <f t="shared" si="40"/>
        <v>2813.8</v>
      </c>
      <c r="J337" s="224">
        <f t="shared" si="40"/>
        <v>1959.679</v>
      </c>
      <c r="K337" s="495">
        <f t="shared" si="33"/>
        <v>0.6964528395763736</v>
      </c>
    </row>
    <row r="338" spans="1:11" ht="12.75">
      <c r="A338" s="73" t="s">
        <v>204</v>
      </c>
      <c r="B338" s="74" t="s">
        <v>26</v>
      </c>
      <c r="C338" s="70">
        <v>10</v>
      </c>
      <c r="D338" s="74" t="s">
        <v>214</v>
      </c>
      <c r="E338" s="319" t="s">
        <v>231</v>
      </c>
      <c r="F338" s="70"/>
      <c r="G338" s="221">
        <f t="shared" si="40"/>
        <v>2813.8</v>
      </c>
      <c r="H338" s="221">
        <f t="shared" si="40"/>
        <v>0</v>
      </c>
      <c r="I338" s="221">
        <f t="shared" si="40"/>
        <v>2813.8</v>
      </c>
      <c r="J338" s="221">
        <f t="shared" si="40"/>
        <v>1959.679</v>
      </c>
      <c r="K338" s="496">
        <f t="shared" si="33"/>
        <v>0.6964528395763736</v>
      </c>
    </row>
    <row r="339" spans="1:11" ht="34.5" customHeight="1">
      <c r="A339" s="73" t="s">
        <v>47</v>
      </c>
      <c r="B339" s="74" t="s">
        <v>26</v>
      </c>
      <c r="C339" s="70" t="s">
        <v>16</v>
      </c>
      <c r="D339" s="74" t="s">
        <v>15</v>
      </c>
      <c r="E339" s="70" t="s">
        <v>355</v>
      </c>
      <c r="F339" s="70" t="s">
        <v>10</v>
      </c>
      <c r="G339" s="72">
        <f>G341</f>
        <v>2813.8</v>
      </c>
      <c r="H339" s="72">
        <f>H341</f>
        <v>0</v>
      </c>
      <c r="I339" s="72">
        <f>I341</f>
        <v>2813.8</v>
      </c>
      <c r="J339" s="72">
        <f>J341</f>
        <v>1959.679</v>
      </c>
      <c r="K339" s="401">
        <f t="shared" si="33"/>
        <v>0.6964528395763736</v>
      </c>
    </row>
    <row r="340" spans="1:11" ht="33" customHeight="1">
      <c r="A340" s="73" t="s">
        <v>354</v>
      </c>
      <c r="B340" s="74" t="s">
        <v>26</v>
      </c>
      <c r="C340" s="70" t="s">
        <v>16</v>
      </c>
      <c r="D340" s="74" t="s">
        <v>15</v>
      </c>
      <c r="E340" s="70" t="s">
        <v>356</v>
      </c>
      <c r="F340" s="70"/>
      <c r="G340" s="72">
        <f>G341</f>
        <v>2813.8</v>
      </c>
      <c r="H340" s="72">
        <f>H341</f>
        <v>0</v>
      </c>
      <c r="I340" s="72">
        <f>I341</f>
        <v>2813.8</v>
      </c>
      <c r="J340" s="72">
        <f>J341</f>
        <v>1959.679</v>
      </c>
      <c r="K340" s="401">
        <f t="shared" si="33"/>
        <v>0.6964528395763736</v>
      </c>
    </row>
    <row r="341" spans="1:15" s="227" customFormat="1" ht="11.25">
      <c r="A341" s="73" t="s">
        <v>391</v>
      </c>
      <c r="B341" s="74" t="s">
        <v>26</v>
      </c>
      <c r="C341" s="70" t="s">
        <v>16</v>
      </c>
      <c r="D341" s="74" t="s">
        <v>15</v>
      </c>
      <c r="E341" s="70" t="s">
        <v>356</v>
      </c>
      <c r="F341" s="98" t="s">
        <v>54</v>
      </c>
      <c r="G341" s="213">
        <f t="shared" si="40"/>
        <v>2813.8</v>
      </c>
      <c r="H341" s="213">
        <f t="shared" si="40"/>
        <v>0</v>
      </c>
      <c r="I341" s="213">
        <f t="shared" si="40"/>
        <v>2813.8</v>
      </c>
      <c r="J341" s="213">
        <f t="shared" si="40"/>
        <v>1959.679</v>
      </c>
      <c r="K341" s="401">
        <f t="shared" si="33"/>
        <v>0.6964528395763736</v>
      </c>
      <c r="L341" s="391"/>
      <c r="M341" s="391"/>
      <c r="N341" s="391"/>
      <c r="O341" s="391"/>
    </row>
    <row r="342" spans="1:15" s="227" customFormat="1" ht="11.25">
      <c r="A342" s="220" t="s">
        <v>30</v>
      </c>
      <c r="B342" s="74" t="s">
        <v>26</v>
      </c>
      <c r="C342" s="70" t="s">
        <v>16</v>
      </c>
      <c r="D342" s="74" t="s">
        <v>15</v>
      </c>
      <c r="E342" s="70" t="s">
        <v>356</v>
      </c>
      <c r="F342" s="222">
        <v>310</v>
      </c>
      <c r="G342" s="213">
        <f t="shared" si="40"/>
        <v>2813.8</v>
      </c>
      <c r="H342" s="213">
        <f t="shared" si="40"/>
        <v>0</v>
      </c>
      <c r="I342" s="213">
        <f t="shared" si="40"/>
        <v>2813.8</v>
      </c>
      <c r="J342" s="213">
        <f t="shared" si="40"/>
        <v>1959.679</v>
      </c>
      <c r="K342" s="401">
        <f t="shared" si="33"/>
        <v>0.6964528395763736</v>
      </c>
      <c r="L342" s="391"/>
      <c r="M342" s="391"/>
      <c r="N342" s="391"/>
      <c r="O342" s="391"/>
    </row>
    <row r="343" spans="1:15" s="227" customFormat="1" ht="22.5">
      <c r="A343" s="166" t="s">
        <v>527</v>
      </c>
      <c r="B343" s="74" t="s">
        <v>26</v>
      </c>
      <c r="C343" s="70" t="s">
        <v>16</v>
      </c>
      <c r="D343" s="74" t="s">
        <v>15</v>
      </c>
      <c r="E343" s="70" t="s">
        <v>356</v>
      </c>
      <c r="F343" s="222">
        <v>313</v>
      </c>
      <c r="G343" s="213">
        <v>2813.8</v>
      </c>
      <c r="H343" s="213"/>
      <c r="I343" s="72">
        <f>G343+H343</f>
        <v>2813.8</v>
      </c>
      <c r="J343" s="213">
        <v>1959.679</v>
      </c>
      <c r="K343" s="401">
        <f t="shared" si="33"/>
        <v>0.6964528395763736</v>
      </c>
      <c r="L343" s="391"/>
      <c r="M343" s="391"/>
      <c r="N343" s="391"/>
      <c r="O343" s="391"/>
    </row>
    <row r="344" spans="1:15" ht="21.75">
      <c r="A344" s="88" t="s">
        <v>59</v>
      </c>
      <c r="B344" s="156" t="s">
        <v>27</v>
      </c>
      <c r="C344" s="159" t="s">
        <v>8</v>
      </c>
      <c r="D344" s="156" t="s">
        <v>8</v>
      </c>
      <c r="E344" s="159" t="s">
        <v>9</v>
      </c>
      <c r="F344" s="159" t="s">
        <v>10</v>
      </c>
      <c r="G344" s="161">
        <f>G345</f>
        <v>3091.3</v>
      </c>
      <c r="H344" s="161">
        <f>H345</f>
        <v>-100</v>
      </c>
      <c r="I344" s="161">
        <f>I345</f>
        <v>2991.3</v>
      </c>
      <c r="J344" s="155">
        <f>J345</f>
        <v>2495.7690000000002</v>
      </c>
      <c r="K344" s="489">
        <f t="shared" si="33"/>
        <v>0.8343425935212115</v>
      </c>
      <c r="L344" s="389">
        <v>2991.3</v>
      </c>
      <c r="M344" s="389">
        <f>L344-I344</f>
        <v>0</v>
      </c>
      <c r="N344" s="389">
        <v>2495.77</v>
      </c>
      <c r="O344" s="389">
        <f>N344-J344</f>
        <v>0.0009999999997489795</v>
      </c>
    </row>
    <row r="345" spans="1:15" s="327" customFormat="1" ht="12.75">
      <c r="A345" s="194" t="s">
        <v>622</v>
      </c>
      <c r="B345" s="93" t="s">
        <v>27</v>
      </c>
      <c r="C345" s="92" t="s">
        <v>15</v>
      </c>
      <c r="D345" s="93" t="s">
        <v>8</v>
      </c>
      <c r="E345" s="92" t="s">
        <v>9</v>
      </c>
      <c r="F345" s="92" t="s">
        <v>10</v>
      </c>
      <c r="G345" s="195">
        <f>G346+G363</f>
        <v>3091.3</v>
      </c>
      <c r="H345" s="195">
        <f>H346+H363</f>
        <v>-100</v>
      </c>
      <c r="I345" s="195">
        <f>I346+I363</f>
        <v>2991.3</v>
      </c>
      <c r="J345" s="195">
        <f>J346+J363</f>
        <v>2495.7690000000002</v>
      </c>
      <c r="K345" s="490">
        <f t="shared" si="33"/>
        <v>0.8343425935212115</v>
      </c>
      <c r="L345" s="390"/>
      <c r="M345" s="390"/>
      <c r="N345" s="390"/>
      <c r="O345" s="390"/>
    </row>
    <row r="346" spans="1:15" s="327" customFormat="1" ht="12.75">
      <c r="A346" s="194" t="s">
        <v>149</v>
      </c>
      <c r="B346" s="93" t="s">
        <v>27</v>
      </c>
      <c r="C346" s="92" t="s">
        <v>15</v>
      </c>
      <c r="D346" s="93" t="s">
        <v>79</v>
      </c>
      <c r="E346" s="92" t="s">
        <v>9</v>
      </c>
      <c r="F346" s="92" t="s">
        <v>10</v>
      </c>
      <c r="G346" s="195">
        <f aca="true" t="shared" si="41" ref="G346:J348">G347</f>
        <v>2274</v>
      </c>
      <c r="H346" s="195">
        <f t="shared" si="41"/>
        <v>0</v>
      </c>
      <c r="I346" s="195">
        <f t="shared" si="41"/>
        <v>2274</v>
      </c>
      <c r="J346" s="195">
        <f t="shared" si="41"/>
        <v>1814.6550000000002</v>
      </c>
      <c r="K346" s="490">
        <f t="shared" si="33"/>
        <v>0.7980013192612138</v>
      </c>
      <c r="L346" s="390"/>
      <c r="M346" s="390"/>
      <c r="N346" s="390"/>
      <c r="O346" s="390"/>
    </row>
    <row r="347" spans="1:15" s="327" customFormat="1" ht="31.5">
      <c r="A347" s="194" t="s">
        <v>653</v>
      </c>
      <c r="B347" s="93" t="s">
        <v>27</v>
      </c>
      <c r="C347" s="92" t="s">
        <v>15</v>
      </c>
      <c r="D347" s="93" t="s">
        <v>79</v>
      </c>
      <c r="E347" s="92" t="s">
        <v>267</v>
      </c>
      <c r="F347" s="92"/>
      <c r="G347" s="195">
        <f t="shared" si="41"/>
        <v>2274</v>
      </c>
      <c r="H347" s="195">
        <f t="shared" si="41"/>
        <v>0</v>
      </c>
      <c r="I347" s="195">
        <f t="shared" si="41"/>
        <v>2274</v>
      </c>
      <c r="J347" s="195">
        <f t="shared" si="41"/>
        <v>1814.6550000000002</v>
      </c>
      <c r="K347" s="490">
        <f t="shared" si="33"/>
        <v>0.7980013192612138</v>
      </c>
      <c r="L347" s="390"/>
      <c r="M347" s="390"/>
      <c r="N347" s="390"/>
      <c r="O347" s="390"/>
    </row>
    <row r="348" spans="1:15" s="327" customFormat="1" ht="12.75">
      <c r="A348" s="73" t="s">
        <v>269</v>
      </c>
      <c r="B348" s="74" t="s">
        <v>27</v>
      </c>
      <c r="C348" s="70" t="s">
        <v>15</v>
      </c>
      <c r="D348" s="74" t="s">
        <v>79</v>
      </c>
      <c r="E348" s="70" t="s">
        <v>266</v>
      </c>
      <c r="F348" s="70" t="s">
        <v>10</v>
      </c>
      <c r="G348" s="72">
        <f t="shared" si="41"/>
        <v>2274</v>
      </c>
      <c r="H348" s="72">
        <f t="shared" si="41"/>
        <v>0</v>
      </c>
      <c r="I348" s="72">
        <f t="shared" si="41"/>
        <v>2274</v>
      </c>
      <c r="J348" s="72">
        <f t="shared" si="41"/>
        <v>1814.6550000000002</v>
      </c>
      <c r="K348" s="401">
        <f t="shared" si="33"/>
        <v>0.7980013192612138</v>
      </c>
      <c r="L348" s="390"/>
      <c r="M348" s="390"/>
      <c r="N348" s="390"/>
      <c r="O348" s="390"/>
    </row>
    <row r="349" spans="1:11" ht="22.5">
      <c r="A349" s="73" t="s">
        <v>270</v>
      </c>
      <c r="B349" s="74" t="s">
        <v>27</v>
      </c>
      <c r="C349" s="70" t="s">
        <v>15</v>
      </c>
      <c r="D349" s="74" t="s">
        <v>79</v>
      </c>
      <c r="E349" s="70" t="s">
        <v>265</v>
      </c>
      <c r="F349" s="70" t="s">
        <v>10</v>
      </c>
      <c r="G349" s="72">
        <f>G350+G355+G359+G354</f>
        <v>2274</v>
      </c>
      <c r="H349" s="72">
        <f>H350+H355+H359+H354</f>
        <v>0</v>
      </c>
      <c r="I349" s="72">
        <f>I350+I355+I359+I354</f>
        <v>2274</v>
      </c>
      <c r="J349" s="72">
        <f>J350+J355+J359+J354</f>
        <v>1814.6550000000002</v>
      </c>
      <c r="K349" s="401">
        <f t="shared" si="33"/>
        <v>0.7980013192612138</v>
      </c>
    </row>
    <row r="350" spans="1:11" ht="33.75">
      <c r="A350" s="73" t="s">
        <v>105</v>
      </c>
      <c r="B350" s="74" t="s">
        <v>27</v>
      </c>
      <c r="C350" s="70" t="s">
        <v>15</v>
      </c>
      <c r="D350" s="74" t="s">
        <v>79</v>
      </c>
      <c r="E350" s="70" t="s">
        <v>271</v>
      </c>
      <c r="F350" s="70" t="s">
        <v>106</v>
      </c>
      <c r="G350" s="72">
        <f>G351</f>
        <v>2129.3</v>
      </c>
      <c r="H350" s="72">
        <f>H351</f>
        <v>0</v>
      </c>
      <c r="I350" s="72">
        <f>I351</f>
        <v>2129.3</v>
      </c>
      <c r="J350" s="72">
        <f>J351</f>
        <v>1758.227</v>
      </c>
      <c r="K350" s="401">
        <f t="shared" si="33"/>
        <v>0.8257300521298079</v>
      </c>
    </row>
    <row r="351" spans="1:11" ht="12.75">
      <c r="A351" s="73" t="s">
        <v>107</v>
      </c>
      <c r="B351" s="74" t="s">
        <v>27</v>
      </c>
      <c r="C351" s="70" t="s">
        <v>15</v>
      </c>
      <c r="D351" s="74" t="s">
        <v>79</v>
      </c>
      <c r="E351" s="70" t="s">
        <v>271</v>
      </c>
      <c r="F351" s="70" t="s">
        <v>108</v>
      </c>
      <c r="G351" s="72">
        <f>G352+G353</f>
        <v>2129.3</v>
      </c>
      <c r="H351" s="72">
        <f>H352+H353</f>
        <v>0</v>
      </c>
      <c r="I351" s="72">
        <f>I352+I353</f>
        <v>2129.3</v>
      </c>
      <c r="J351" s="72">
        <f>J352+J353</f>
        <v>1758.227</v>
      </c>
      <c r="K351" s="401">
        <f t="shared" si="33"/>
        <v>0.8257300521298079</v>
      </c>
    </row>
    <row r="352" spans="1:11" ht="12.75">
      <c r="A352" s="198" t="s">
        <v>384</v>
      </c>
      <c r="B352" s="74" t="s">
        <v>27</v>
      </c>
      <c r="C352" s="70" t="s">
        <v>15</v>
      </c>
      <c r="D352" s="74" t="s">
        <v>79</v>
      </c>
      <c r="E352" s="70" t="s">
        <v>271</v>
      </c>
      <c r="F352" s="70">
        <v>121</v>
      </c>
      <c r="G352" s="72">
        <v>1635.4</v>
      </c>
      <c r="H352" s="72"/>
      <c r="I352" s="72">
        <f>G352+H352</f>
        <v>1635.4</v>
      </c>
      <c r="J352" s="72">
        <v>1331.671</v>
      </c>
      <c r="K352" s="401">
        <f t="shared" si="33"/>
        <v>0.8142784639843463</v>
      </c>
    </row>
    <row r="353" spans="1:11" ht="33.75">
      <c r="A353" s="198" t="s">
        <v>385</v>
      </c>
      <c r="B353" s="74" t="s">
        <v>27</v>
      </c>
      <c r="C353" s="70" t="s">
        <v>15</v>
      </c>
      <c r="D353" s="74" t="s">
        <v>79</v>
      </c>
      <c r="E353" s="70" t="s">
        <v>271</v>
      </c>
      <c r="F353" s="70">
        <v>129</v>
      </c>
      <c r="G353" s="72">
        <v>493.9</v>
      </c>
      <c r="H353" s="72"/>
      <c r="I353" s="72">
        <f>G353+H353</f>
        <v>493.9</v>
      </c>
      <c r="J353" s="72">
        <v>426.556</v>
      </c>
      <c r="K353" s="401">
        <f t="shared" si="33"/>
        <v>0.863648511844503</v>
      </c>
    </row>
    <row r="354" spans="1:11" ht="22.5">
      <c r="A354" s="198" t="s">
        <v>524</v>
      </c>
      <c r="B354" s="74" t="s">
        <v>27</v>
      </c>
      <c r="C354" s="70" t="s">
        <v>15</v>
      </c>
      <c r="D354" s="74" t="s">
        <v>79</v>
      </c>
      <c r="E354" s="70" t="s">
        <v>272</v>
      </c>
      <c r="F354" s="70" t="s">
        <v>112</v>
      </c>
      <c r="G354" s="72">
        <v>0</v>
      </c>
      <c r="H354" s="72">
        <v>0</v>
      </c>
      <c r="I354" s="72">
        <v>0</v>
      </c>
      <c r="J354" s="72">
        <v>0</v>
      </c>
      <c r="K354" s="401" t="e">
        <f t="shared" si="33"/>
        <v>#DIV/0!</v>
      </c>
    </row>
    <row r="355" spans="1:11" ht="22.5">
      <c r="A355" s="73" t="s">
        <v>386</v>
      </c>
      <c r="B355" s="74" t="s">
        <v>27</v>
      </c>
      <c r="C355" s="70" t="s">
        <v>15</v>
      </c>
      <c r="D355" s="74" t="s">
        <v>79</v>
      </c>
      <c r="E355" s="70" t="s">
        <v>272</v>
      </c>
      <c r="F355" s="70" t="s">
        <v>113</v>
      </c>
      <c r="G355" s="72">
        <f>G356</f>
        <v>140</v>
      </c>
      <c r="H355" s="72">
        <f>H356</f>
        <v>0</v>
      </c>
      <c r="I355" s="72">
        <f>I356</f>
        <v>140</v>
      </c>
      <c r="J355" s="72">
        <f>J356</f>
        <v>55.227999999999994</v>
      </c>
      <c r="K355" s="401">
        <f t="shared" si="33"/>
        <v>0.3944857142857143</v>
      </c>
    </row>
    <row r="356" spans="1:11" ht="22.5">
      <c r="A356" s="73" t="s">
        <v>525</v>
      </c>
      <c r="B356" s="74" t="s">
        <v>27</v>
      </c>
      <c r="C356" s="70" t="s">
        <v>15</v>
      </c>
      <c r="D356" s="74" t="s">
        <v>79</v>
      </c>
      <c r="E356" s="70" t="s">
        <v>272</v>
      </c>
      <c r="F356" s="70" t="s">
        <v>115</v>
      </c>
      <c r="G356" s="72">
        <f>G358+G357</f>
        <v>140</v>
      </c>
      <c r="H356" s="72">
        <f>H358+H357</f>
        <v>0</v>
      </c>
      <c r="I356" s="72">
        <f>I358+I357</f>
        <v>140</v>
      </c>
      <c r="J356" s="72">
        <f>J358+J357</f>
        <v>55.227999999999994</v>
      </c>
      <c r="K356" s="401">
        <f aca="true" t="shared" si="42" ref="K356:K420">J356/I356*100%</f>
        <v>0.3944857142857143</v>
      </c>
    </row>
    <row r="357" spans="1:11" ht="22.5">
      <c r="A357" s="166" t="s">
        <v>538</v>
      </c>
      <c r="B357" s="74" t="s">
        <v>27</v>
      </c>
      <c r="C357" s="70" t="s">
        <v>15</v>
      </c>
      <c r="D357" s="74" t="s">
        <v>79</v>
      </c>
      <c r="E357" s="70" t="s">
        <v>272</v>
      </c>
      <c r="F357" s="70">
        <v>242</v>
      </c>
      <c r="G357" s="72">
        <v>32.6</v>
      </c>
      <c r="H357" s="72"/>
      <c r="I357" s="72">
        <f>G357+H357</f>
        <v>32.6</v>
      </c>
      <c r="J357" s="72">
        <v>15.828</v>
      </c>
      <c r="K357" s="401">
        <f t="shared" si="42"/>
        <v>0.485521472392638</v>
      </c>
    </row>
    <row r="358" spans="1:11" ht="22.5">
      <c r="A358" s="166" t="s">
        <v>526</v>
      </c>
      <c r="B358" s="74" t="s">
        <v>27</v>
      </c>
      <c r="C358" s="70" t="s">
        <v>15</v>
      </c>
      <c r="D358" s="74" t="s">
        <v>79</v>
      </c>
      <c r="E358" s="70" t="s">
        <v>272</v>
      </c>
      <c r="F358" s="70" t="s">
        <v>117</v>
      </c>
      <c r="G358" s="72">
        <v>107.4</v>
      </c>
      <c r="H358" s="72"/>
      <c r="I358" s="72">
        <f>G358+H358</f>
        <v>107.4</v>
      </c>
      <c r="J358" s="72">
        <v>39.4</v>
      </c>
      <c r="K358" s="401">
        <f t="shared" si="42"/>
        <v>0.366852886405959</v>
      </c>
    </row>
    <row r="359" spans="1:11" ht="12.75">
      <c r="A359" s="166" t="s">
        <v>118</v>
      </c>
      <c r="B359" s="74" t="s">
        <v>27</v>
      </c>
      <c r="C359" s="70" t="s">
        <v>15</v>
      </c>
      <c r="D359" s="74" t="s">
        <v>79</v>
      </c>
      <c r="E359" s="70" t="s">
        <v>272</v>
      </c>
      <c r="F359" s="70" t="s">
        <v>48</v>
      </c>
      <c r="G359" s="72">
        <f>G360</f>
        <v>4.7</v>
      </c>
      <c r="H359" s="72">
        <f>H360</f>
        <v>0</v>
      </c>
      <c r="I359" s="72">
        <f>I360</f>
        <v>4.7</v>
      </c>
      <c r="J359" s="72">
        <f>J360</f>
        <v>1.2</v>
      </c>
      <c r="K359" s="401">
        <f t="shared" si="42"/>
        <v>0.2553191489361702</v>
      </c>
    </row>
    <row r="360" spans="1:11" ht="12.75">
      <c r="A360" s="166" t="s">
        <v>531</v>
      </c>
      <c r="B360" s="74" t="s">
        <v>27</v>
      </c>
      <c r="C360" s="70" t="s">
        <v>15</v>
      </c>
      <c r="D360" s="74" t="s">
        <v>79</v>
      </c>
      <c r="E360" s="70" t="s">
        <v>272</v>
      </c>
      <c r="F360" s="70" t="s">
        <v>119</v>
      </c>
      <c r="G360" s="72">
        <f>G361+G362</f>
        <v>4.7</v>
      </c>
      <c r="H360" s="72">
        <f>H361+H362</f>
        <v>0</v>
      </c>
      <c r="I360" s="72">
        <f>I361+I362</f>
        <v>4.7</v>
      </c>
      <c r="J360" s="72">
        <f>J361+J362</f>
        <v>1.2</v>
      </c>
      <c r="K360" s="401">
        <f t="shared" si="42"/>
        <v>0.2553191489361702</v>
      </c>
    </row>
    <row r="361" spans="1:11" ht="12.75">
      <c r="A361" s="220" t="s">
        <v>17</v>
      </c>
      <c r="B361" s="74" t="s">
        <v>27</v>
      </c>
      <c r="C361" s="70" t="s">
        <v>15</v>
      </c>
      <c r="D361" s="74" t="s">
        <v>79</v>
      </c>
      <c r="E361" s="70" t="s">
        <v>272</v>
      </c>
      <c r="F361" s="70" t="s">
        <v>120</v>
      </c>
      <c r="G361" s="72">
        <v>3.5</v>
      </c>
      <c r="H361" s="72"/>
      <c r="I361" s="72">
        <f>G361+H361</f>
        <v>3.5</v>
      </c>
      <c r="J361" s="72">
        <v>0</v>
      </c>
      <c r="K361" s="401">
        <f t="shared" si="42"/>
        <v>0</v>
      </c>
    </row>
    <row r="362" spans="1:11" ht="12.75">
      <c r="A362" s="166" t="s">
        <v>532</v>
      </c>
      <c r="B362" s="74" t="s">
        <v>27</v>
      </c>
      <c r="C362" s="70" t="s">
        <v>15</v>
      </c>
      <c r="D362" s="74" t="s">
        <v>79</v>
      </c>
      <c r="E362" s="70" t="s">
        <v>272</v>
      </c>
      <c r="F362" s="70" t="s">
        <v>122</v>
      </c>
      <c r="G362" s="72">
        <v>1.2</v>
      </c>
      <c r="H362" s="72"/>
      <c r="I362" s="72">
        <f>G362+H362</f>
        <v>1.2</v>
      </c>
      <c r="J362" s="72">
        <v>1.2</v>
      </c>
      <c r="K362" s="401">
        <f t="shared" si="42"/>
        <v>1</v>
      </c>
    </row>
    <row r="363" spans="1:11" ht="12.75">
      <c r="A363" s="194" t="s">
        <v>50</v>
      </c>
      <c r="B363" s="93" t="s">
        <v>27</v>
      </c>
      <c r="C363" s="93" t="s">
        <v>15</v>
      </c>
      <c r="D363" s="93" t="s">
        <v>51</v>
      </c>
      <c r="E363" s="92"/>
      <c r="F363" s="92"/>
      <c r="G363" s="209">
        <f>G364</f>
        <v>817.3</v>
      </c>
      <c r="H363" s="209">
        <f>H364</f>
        <v>-100</v>
      </c>
      <c r="I363" s="209">
        <f>I364</f>
        <v>717.3</v>
      </c>
      <c r="J363" s="195">
        <f>J364</f>
        <v>681.114</v>
      </c>
      <c r="K363" s="490">
        <f t="shared" si="42"/>
        <v>0.9495524884985362</v>
      </c>
    </row>
    <row r="364" spans="1:11" ht="31.5">
      <c r="A364" s="194" t="s">
        <v>654</v>
      </c>
      <c r="B364" s="93" t="s">
        <v>27</v>
      </c>
      <c r="C364" s="93" t="s">
        <v>15</v>
      </c>
      <c r="D364" s="93" t="s">
        <v>51</v>
      </c>
      <c r="E364" s="92" t="s">
        <v>267</v>
      </c>
      <c r="F364" s="92" t="s">
        <v>10</v>
      </c>
      <c r="G364" s="209">
        <f>G365+G395+G391</f>
        <v>817.3</v>
      </c>
      <c r="H364" s="209">
        <f>H365+H395+H391</f>
        <v>-100</v>
      </c>
      <c r="I364" s="209">
        <f>I365+I395+I391</f>
        <v>717.3</v>
      </c>
      <c r="J364" s="195">
        <f>J365+J395+J391</f>
        <v>681.114</v>
      </c>
      <c r="K364" s="490">
        <f t="shared" si="42"/>
        <v>0.9495524884985362</v>
      </c>
    </row>
    <row r="365" spans="1:11" ht="12.75">
      <c r="A365" s="73" t="s">
        <v>419</v>
      </c>
      <c r="B365" s="74" t="s">
        <v>27</v>
      </c>
      <c r="C365" s="74" t="s">
        <v>15</v>
      </c>
      <c r="D365" s="74" t="s">
        <v>51</v>
      </c>
      <c r="E365" s="70" t="s">
        <v>426</v>
      </c>
      <c r="F365" s="70"/>
      <c r="G365" s="210">
        <f>G366+G370+G374+G378+G382+G386</f>
        <v>380</v>
      </c>
      <c r="H365" s="210">
        <f>H366+H370+H374+H378+H382+H386</f>
        <v>0</v>
      </c>
      <c r="I365" s="210">
        <f>I366+I370+I374+I378+I382+I386</f>
        <v>380</v>
      </c>
      <c r="J365" s="210">
        <f>J366+J370+J374+J378+J382+J386</f>
        <v>347.5</v>
      </c>
      <c r="K365" s="401">
        <f t="shared" si="42"/>
        <v>0.9144736842105263</v>
      </c>
    </row>
    <row r="366" spans="1:11" ht="22.5">
      <c r="A366" s="73" t="s">
        <v>420</v>
      </c>
      <c r="B366" s="74" t="s">
        <v>27</v>
      </c>
      <c r="C366" s="74" t="s">
        <v>15</v>
      </c>
      <c r="D366" s="74" t="s">
        <v>51</v>
      </c>
      <c r="E366" s="70" t="s">
        <v>427</v>
      </c>
      <c r="F366" s="70"/>
      <c r="G366" s="210">
        <f aca="true" t="shared" si="43" ref="G366:J368">G367</f>
        <v>80</v>
      </c>
      <c r="H366" s="210">
        <f t="shared" si="43"/>
        <v>0</v>
      </c>
      <c r="I366" s="210">
        <f t="shared" si="43"/>
        <v>80</v>
      </c>
      <c r="J366" s="210">
        <f t="shared" si="43"/>
        <v>77.5</v>
      </c>
      <c r="K366" s="401">
        <f t="shared" si="42"/>
        <v>0.96875</v>
      </c>
    </row>
    <row r="367" spans="1:11" ht="22.5">
      <c r="A367" s="73" t="s">
        <v>386</v>
      </c>
      <c r="B367" s="74" t="s">
        <v>27</v>
      </c>
      <c r="C367" s="74" t="s">
        <v>15</v>
      </c>
      <c r="D367" s="74" t="s">
        <v>51</v>
      </c>
      <c r="E367" s="70" t="s">
        <v>427</v>
      </c>
      <c r="F367" s="70" t="s">
        <v>113</v>
      </c>
      <c r="G367" s="210">
        <f t="shared" si="43"/>
        <v>80</v>
      </c>
      <c r="H367" s="210">
        <f t="shared" si="43"/>
        <v>0</v>
      </c>
      <c r="I367" s="210">
        <f t="shared" si="43"/>
        <v>80</v>
      </c>
      <c r="J367" s="210">
        <f t="shared" si="43"/>
        <v>77.5</v>
      </c>
      <c r="K367" s="401">
        <f t="shared" si="42"/>
        <v>0.96875</v>
      </c>
    </row>
    <row r="368" spans="1:11" ht="22.5">
      <c r="A368" s="73" t="s">
        <v>525</v>
      </c>
      <c r="B368" s="74" t="s">
        <v>27</v>
      </c>
      <c r="C368" s="74" t="s">
        <v>15</v>
      </c>
      <c r="D368" s="74" t="s">
        <v>51</v>
      </c>
      <c r="E368" s="70" t="s">
        <v>427</v>
      </c>
      <c r="F368" s="70" t="s">
        <v>115</v>
      </c>
      <c r="G368" s="210">
        <f t="shared" si="43"/>
        <v>80</v>
      </c>
      <c r="H368" s="210">
        <f t="shared" si="43"/>
        <v>0</v>
      </c>
      <c r="I368" s="210">
        <f t="shared" si="43"/>
        <v>80</v>
      </c>
      <c r="J368" s="210">
        <f t="shared" si="43"/>
        <v>77.5</v>
      </c>
      <c r="K368" s="401">
        <f t="shared" si="42"/>
        <v>0.96875</v>
      </c>
    </row>
    <row r="369" spans="1:11" ht="22.5">
      <c r="A369" s="166" t="s">
        <v>526</v>
      </c>
      <c r="B369" s="74" t="s">
        <v>27</v>
      </c>
      <c r="C369" s="74" t="s">
        <v>15</v>
      </c>
      <c r="D369" s="74" t="s">
        <v>51</v>
      </c>
      <c r="E369" s="70" t="s">
        <v>427</v>
      </c>
      <c r="F369" s="70" t="s">
        <v>117</v>
      </c>
      <c r="G369" s="210">
        <v>80</v>
      </c>
      <c r="H369" s="210"/>
      <c r="I369" s="210">
        <f>G369+H369</f>
        <v>80</v>
      </c>
      <c r="J369" s="210">
        <v>77.5</v>
      </c>
      <c r="K369" s="401">
        <f t="shared" si="42"/>
        <v>0.96875</v>
      </c>
    </row>
    <row r="370" spans="1:11" ht="22.5">
      <c r="A370" s="73" t="s">
        <v>421</v>
      </c>
      <c r="B370" s="74" t="s">
        <v>27</v>
      </c>
      <c r="C370" s="74" t="s">
        <v>15</v>
      </c>
      <c r="D370" s="74" t="s">
        <v>51</v>
      </c>
      <c r="E370" s="70" t="s">
        <v>428</v>
      </c>
      <c r="F370" s="70"/>
      <c r="G370" s="210">
        <f aca="true" t="shared" si="44" ref="G370:J372">G371</f>
        <v>30</v>
      </c>
      <c r="H370" s="210">
        <f t="shared" si="44"/>
        <v>0</v>
      </c>
      <c r="I370" s="210">
        <f t="shared" si="44"/>
        <v>30</v>
      </c>
      <c r="J370" s="210">
        <f t="shared" si="44"/>
        <v>0</v>
      </c>
      <c r="K370" s="401">
        <f t="shared" si="42"/>
        <v>0</v>
      </c>
    </row>
    <row r="371" spans="1:11" ht="22.5">
      <c r="A371" s="73" t="s">
        <v>386</v>
      </c>
      <c r="B371" s="74" t="s">
        <v>27</v>
      </c>
      <c r="C371" s="74" t="s">
        <v>15</v>
      </c>
      <c r="D371" s="74" t="s">
        <v>51</v>
      </c>
      <c r="E371" s="70" t="s">
        <v>428</v>
      </c>
      <c r="F371" s="70" t="s">
        <v>113</v>
      </c>
      <c r="G371" s="210">
        <f t="shared" si="44"/>
        <v>30</v>
      </c>
      <c r="H371" s="210">
        <f t="shared" si="44"/>
        <v>0</v>
      </c>
      <c r="I371" s="210">
        <f t="shared" si="44"/>
        <v>30</v>
      </c>
      <c r="J371" s="210">
        <f t="shared" si="44"/>
        <v>0</v>
      </c>
      <c r="K371" s="401">
        <f t="shared" si="42"/>
        <v>0</v>
      </c>
    </row>
    <row r="372" spans="1:11" ht="22.5">
      <c r="A372" s="73" t="s">
        <v>525</v>
      </c>
      <c r="B372" s="74" t="s">
        <v>27</v>
      </c>
      <c r="C372" s="74" t="s">
        <v>15</v>
      </c>
      <c r="D372" s="74" t="s">
        <v>51</v>
      </c>
      <c r="E372" s="70" t="s">
        <v>428</v>
      </c>
      <c r="F372" s="70" t="s">
        <v>115</v>
      </c>
      <c r="G372" s="210">
        <f t="shared" si="44"/>
        <v>30</v>
      </c>
      <c r="H372" s="210">
        <f t="shared" si="44"/>
        <v>0</v>
      </c>
      <c r="I372" s="210">
        <f t="shared" si="44"/>
        <v>30</v>
      </c>
      <c r="J372" s="210">
        <f t="shared" si="44"/>
        <v>0</v>
      </c>
      <c r="K372" s="401">
        <f t="shared" si="42"/>
        <v>0</v>
      </c>
    </row>
    <row r="373" spans="1:11" ht="22.5">
      <c r="A373" s="166" t="s">
        <v>526</v>
      </c>
      <c r="B373" s="74" t="s">
        <v>27</v>
      </c>
      <c r="C373" s="74" t="s">
        <v>15</v>
      </c>
      <c r="D373" s="74" t="s">
        <v>51</v>
      </c>
      <c r="E373" s="70" t="s">
        <v>428</v>
      </c>
      <c r="F373" s="70" t="s">
        <v>117</v>
      </c>
      <c r="G373" s="210">
        <v>30</v>
      </c>
      <c r="H373" s="210"/>
      <c r="I373" s="210">
        <f>G373+H373</f>
        <v>30</v>
      </c>
      <c r="J373" s="210">
        <v>0</v>
      </c>
      <c r="K373" s="401">
        <f t="shared" si="42"/>
        <v>0</v>
      </c>
    </row>
    <row r="374" spans="1:11" ht="27" customHeight="1">
      <c r="A374" s="73" t="s">
        <v>422</v>
      </c>
      <c r="B374" s="74" t="s">
        <v>27</v>
      </c>
      <c r="C374" s="74" t="s">
        <v>15</v>
      </c>
      <c r="D374" s="74" t="s">
        <v>51</v>
      </c>
      <c r="E374" s="70" t="s">
        <v>429</v>
      </c>
      <c r="F374" s="70"/>
      <c r="G374" s="210">
        <f aca="true" t="shared" si="45" ref="G374:J376">G375</f>
        <v>40</v>
      </c>
      <c r="H374" s="210">
        <f t="shared" si="45"/>
        <v>0</v>
      </c>
      <c r="I374" s="210">
        <f t="shared" si="45"/>
        <v>40</v>
      </c>
      <c r="J374" s="210">
        <f t="shared" si="45"/>
        <v>40</v>
      </c>
      <c r="K374" s="401">
        <f t="shared" si="42"/>
        <v>1</v>
      </c>
    </row>
    <row r="375" spans="1:11" ht="22.5">
      <c r="A375" s="73" t="s">
        <v>386</v>
      </c>
      <c r="B375" s="74" t="s">
        <v>27</v>
      </c>
      <c r="C375" s="74" t="s">
        <v>15</v>
      </c>
      <c r="D375" s="74" t="s">
        <v>51</v>
      </c>
      <c r="E375" s="70" t="s">
        <v>429</v>
      </c>
      <c r="F375" s="70" t="s">
        <v>113</v>
      </c>
      <c r="G375" s="210">
        <f t="shared" si="45"/>
        <v>40</v>
      </c>
      <c r="H375" s="210">
        <f t="shared" si="45"/>
        <v>0</v>
      </c>
      <c r="I375" s="210">
        <f t="shared" si="45"/>
        <v>40</v>
      </c>
      <c r="J375" s="210">
        <f t="shared" si="45"/>
        <v>40</v>
      </c>
      <c r="K375" s="401">
        <f t="shared" si="42"/>
        <v>1</v>
      </c>
    </row>
    <row r="376" spans="1:11" ht="22.5">
      <c r="A376" s="73" t="s">
        <v>525</v>
      </c>
      <c r="B376" s="74" t="s">
        <v>27</v>
      </c>
      <c r="C376" s="74" t="s">
        <v>15</v>
      </c>
      <c r="D376" s="74" t="s">
        <v>51</v>
      </c>
      <c r="E376" s="70" t="s">
        <v>429</v>
      </c>
      <c r="F376" s="70" t="s">
        <v>115</v>
      </c>
      <c r="G376" s="210">
        <f t="shared" si="45"/>
        <v>40</v>
      </c>
      <c r="H376" s="210">
        <f t="shared" si="45"/>
        <v>0</v>
      </c>
      <c r="I376" s="210">
        <f t="shared" si="45"/>
        <v>40</v>
      </c>
      <c r="J376" s="210">
        <f t="shared" si="45"/>
        <v>40</v>
      </c>
      <c r="K376" s="401">
        <f t="shared" si="42"/>
        <v>1</v>
      </c>
    </row>
    <row r="377" spans="1:11" ht="22.5">
      <c r="A377" s="166" t="s">
        <v>526</v>
      </c>
      <c r="B377" s="74" t="s">
        <v>27</v>
      </c>
      <c r="C377" s="74" t="s">
        <v>15</v>
      </c>
      <c r="D377" s="74" t="s">
        <v>51</v>
      </c>
      <c r="E377" s="70" t="s">
        <v>429</v>
      </c>
      <c r="F377" s="70" t="s">
        <v>117</v>
      </c>
      <c r="G377" s="210">
        <v>40</v>
      </c>
      <c r="H377" s="210"/>
      <c r="I377" s="210">
        <f>G377+H377</f>
        <v>40</v>
      </c>
      <c r="J377" s="210">
        <v>40</v>
      </c>
      <c r="K377" s="401">
        <f t="shared" si="42"/>
        <v>1</v>
      </c>
    </row>
    <row r="378" spans="1:11" ht="12.75">
      <c r="A378" s="73" t="s">
        <v>423</v>
      </c>
      <c r="B378" s="74" t="s">
        <v>27</v>
      </c>
      <c r="C378" s="74" t="s">
        <v>15</v>
      </c>
      <c r="D378" s="74" t="s">
        <v>51</v>
      </c>
      <c r="E378" s="70" t="s">
        <v>430</v>
      </c>
      <c r="F378" s="70"/>
      <c r="G378" s="210">
        <f aca="true" t="shared" si="46" ref="G378:J380">G379</f>
        <v>40</v>
      </c>
      <c r="H378" s="210">
        <f t="shared" si="46"/>
        <v>0</v>
      </c>
      <c r="I378" s="210">
        <f t="shared" si="46"/>
        <v>40</v>
      </c>
      <c r="J378" s="210">
        <f t="shared" si="46"/>
        <v>40</v>
      </c>
      <c r="K378" s="401">
        <f t="shared" si="42"/>
        <v>1</v>
      </c>
    </row>
    <row r="379" spans="1:11" ht="22.5">
      <c r="A379" s="73" t="s">
        <v>386</v>
      </c>
      <c r="B379" s="74" t="s">
        <v>27</v>
      </c>
      <c r="C379" s="74" t="s">
        <v>15</v>
      </c>
      <c r="D379" s="74" t="s">
        <v>51</v>
      </c>
      <c r="E379" s="70" t="s">
        <v>430</v>
      </c>
      <c r="F379" s="70" t="s">
        <v>113</v>
      </c>
      <c r="G379" s="210">
        <f t="shared" si="46"/>
        <v>40</v>
      </c>
      <c r="H379" s="210">
        <f t="shared" si="46"/>
        <v>0</v>
      </c>
      <c r="I379" s="210">
        <f t="shared" si="46"/>
        <v>40</v>
      </c>
      <c r="J379" s="210">
        <f t="shared" si="46"/>
        <v>40</v>
      </c>
      <c r="K379" s="401">
        <f t="shared" si="42"/>
        <v>1</v>
      </c>
    </row>
    <row r="380" spans="1:11" ht="22.5">
      <c r="A380" s="73" t="s">
        <v>525</v>
      </c>
      <c r="B380" s="74" t="s">
        <v>27</v>
      </c>
      <c r="C380" s="74" t="s">
        <v>15</v>
      </c>
      <c r="D380" s="74" t="s">
        <v>51</v>
      </c>
      <c r="E380" s="70" t="s">
        <v>430</v>
      </c>
      <c r="F380" s="70" t="s">
        <v>115</v>
      </c>
      <c r="G380" s="210">
        <f t="shared" si="46"/>
        <v>40</v>
      </c>
      <c r="H380" s="210">
        <f t="shared" si="46"/>
        <v>0</v>
      </c>
      <c r="I380" s="210">
        <f t="shared" si="46"/>
        <v>40</v>
      </c>
      <c r="J380" s="210">
        <f t="shared" si="46"/>
        <v>40</v>
      </c>
      <c r="K380" s="401">
        <f t="shared" si="42"/>
        <v>1</v>
      </c>
    </row>
    <row r="381" spans="1:11" ht="22.5">
      <c r="A381" s="166" t="s">
        <v>526</v>
      </c>
      <c r="B381" s="74" t="s">
        <v>27</v>
      </c>
      <c r="C381" s="74" t="s">
        <v>15</v>
      </c>
      <c r="D381" s="74" t="s">
        <v>51</v>
      </c>
      <c r="E381" s="70" t="s">
        <v>430</v>
      </c>
      <c r="F381" s="70" t="s">
        <v>117</v>
      </c>
      <c r="G381" s="210">
        <v>40</v>
      </c>
      <c r="H381" s="210"/>
      <c r="I381" s="210">
        <f>G381+H381</f>
        <v>40</v>
      </c>
      <c r="J381" s="210">
        <v>40</v>
      </c>
      <c r="K381" s="401">
        <f t="shared" si="42"/>
        <v>1</v>
      </c>
    </row>
    <row r="382" spans="1:11" ht="22.5">
      <c r="A382" s="73" t="s">
        <v>424</v>
      </c>
      <c r="B382" s="74" t="s">
        <v>27</v>
      </c>
      <c r="C382" s="74" t="s">
        <v>15</v>
      </c>
      <c r="D382" s="74" t="s">
        <v>51</v>
      </c>
      <c r="E382" s="70" t="s">
        <v>431</v>
      </c>
      <c r="F382" s="70"/>
      <c r="G382" s="210">
        <f aca="true" t="shared" si="47" ref="G382:J384">G383</f>
        <v>160</v>
      </c>
      <c r="H382" s="210">
        <f t="shared" si="47"/>
        <v>0</v>
      </c>
      <c r="I382" s="210">
        <f t="shared" si="47"/>
        <v>160</v>
      </c>
      <c r="J382" s="210">
        <f t="shared" si="47"/>
        <v>160</v>
      </c>
      <c r="K382" s="401">
        <f t="shared" si="42"/>
        <v>1</v>
      </c>
    </row>
    <row r="383" spans="1:11" ht="22.5">
      <c r="A383" s="73" t="s">
        <v>386</v>
      </c>
      <c r="B383" s="74" t="s">
        <v>27</v>
      </c>
      <c r="C383" s="74" t="s">
        <v>15</v>
      </c>
      <c r="D383" s="74" t="s">
        <v>51</v>
      </c>
      <c r="E383" s="70" t="s">
        <v>431</v>
      </c>
      <c r="F383" s="70" t="s">
        <v>113</v>
      </c>
      <c r="G383" s="210">
        <f t="shared" si="47"/>
        <v>160</v>
      </c>
      <c r="H383" s="210">
        <f t="shared" si="47"/>
        <v>0</v>
      </c>
      <c r="I383" s="210">
        <f t="shared" si="47"/>
        <v>160</v>
      </c>
      <c r="J383" s="210">
        <f t="shared" si="47"/>
        <v>160</v>
      </c>
      <c r="K383" s="401">
        <f t="shared" si="42"/>
        <v>1</v>
      </c>
    </row>
    <row r="384" spans="1:11" ht="22.5">
      <c r="A384" s="73" t="s">
        <v>525</v>
      </c>
      <c r="B384" s="74" t="s">
        <v>27</v>
      </c>
      <c r="C384" s="74" t="s">
        <v>15</v>
      </c>
      <c r="D384" s="74" t="s">
        <v>51</v>
      </c>
      <c r="E384" s="70" t="s">
        <v>431</v>
      </c>
      <c r="F384" s="70" t="s">
        <v>115</v>
      </c>
      <c r="G384" s="210">
        <f t="shared" si="47"/>
        <v>160</v>
      </c>
      <c r="H384" s="210">
        <f t="shared" si="47"/>
        <v>0</v>
      </c>
      <c r="I384" s="210">
        <f t="shared" si="47"/>
        <v>160</v>
      </c>
      <c r="J384" s="210">
        <f t="shared" si="47"/>
        <v>160</v>
      </c>
      <c r="K384" s="401">
        <f t="shared" si="42"/>
        <v>1</v>
      </c>
    </row>
    <row r="385" spans="1:11" ht="22.5">
      <c r="A385" s="166" t="s">
        <v>526</v>
      </c>
      <c r="B385" s="74" t="s">
        <v>27</v>
      </c>
      <c r="C385" s="74" t="s">
        <v>15</v>
      </c>
      <c r="D385" s="74" t="s">
        <v>51</v>
      </c>
      <c r="E385" s="70" t="s">
        <v>431</v>
      </c>
      <c r="F385" s="70" t="s">
        <v>117</v>
      </c>
      <c r="G385" s="210">
        <v>160</v>
      </c>
      <c r="H385" s="210"/>
      <c r="I385" s="210">
        <f>G385+H385</f>
        <v>160</v>
      </c>
      <c r="J385" s="210">
        <v>160</v>
      </c>
      <c r="K385" s="401">
        <f t="shared" si="42"/>
        <v>1</v>
      </c>
    </row>
    <row r="386" spans="1:11" ht="12.75">
      <c r="A386" s="73" t="s">
        <v>425</v>
      </c>
      <c r="B386" s="74" t="s">
        <v>27</v>
      </c>
      <c r="C386" s="74" t="s">
        <v>15</v>
      </c>
      <c r="D386" s="74" t="s">
        <v>51</v>
      </c>
      <c r="E386" s="70" t="s">
        <v>432</v>
      </c>
      <c r="F386" s="70"/>
      <c r="G386" s="210">
        <f aca="true" t="shared" si="48" ref="G386:J388">G387</f>
        <v>30</v>
      </c>
      <c r="H386" s="210">
        <f t="shared" si="48"/>
        <v>0</v>
      </c>
      <c r="I386" s="210">
        <f t="shared" si="48"/>
        <v>30</v>
      </c>
      <c r="J386" s="210">
        <f t="shared" si="48"/>
        <v>30</v>
      </c>
      <c r="K386" s="401">
        <f t="shared" si="42"/>
        <v>1</v>
      </c>
    </row>
    <row r="387" spans="1:11" ht="22.5">
      <c r="A387" s="73" t="s">
        <v>386</v>
      </c>
      <c r="B387" s="74" t="s">
        <v>27</v>
      </c>
      <c r="C387" s="74" t="s">
        <v>15</v>
      </c>
      <c r="D387" s="74" t="s">
        <v>51</v>
      </c>
      <c r="E387" s="70" t="s">
        <v>432</v>
      </c>
      <c r="F387" s="70" t="s">
        <v>113</v>
      </c>
      <c r="G387" s="210">
        <f t="shared" si="48"/>
        <v>30</v>
      </c>
      <c r="H387" s="210">
        <f t="shared" si="48"/>
        <v>0</v>
      </c>
      <c r="I387" s="210">
        <f t="shared" si="48"/>
        <v>30</v>
      </c>
      <c r="J387" s="210">
        <f t="shared" si="48"/>
        <v>30</v>
      </c>
      <c r="K387" s="401">
        <f t="shared" si="42"/>
        <v>1</v>
      </c>
    </row>
    <row r="388" spans="1:11" ht="22.5">
      <c r="A388" s="73" t="s">
        <v>525</v>
      </c>
      <c r="B388" s="74" t="s">
        <v>27</v>
      </c>
      <c r="C388" s="74" t="s">
        <v>15</v>
      </c>
      <c r="D388" s="74" t="s">
        <v>51</v>
      </c>
      <c r="E388" s="70" t="s">
        <v>432</v>
      </c>
      <c r="F388" s="70" t="s">
        <v>115</v>
      </c>
      <c r="G388" s="210">
        <f t="shared" si="48"/>
        <v>30</v>
      </c>
      <c r="H388" s="210">
        <f t="shared" si="48"/>
        <v>0</v>
      </c>
      <c r="I388" s="210">
        <f t="shared" si="48"/>
        <v>30</v>
      </c>
      <c r="J388" s="210">
        <f t="shared" si="48"/>
        <v>30</v>
      </c>
      <c r="K388" s="401">
        <f t="shared" si="42"/>
        <v>1</v>
      </c>
    </row>
    <row r="389" spans="1:11" ht="22.5">
      <c r="A389" s="166" t="s">
        <v>526</v>
      </c>
      <c r="B389" s="74" t="s">
        <v>27</v>
      </c>
      <c r="C389" s="74" t="s">
        <v>15</v>
      </c>
      <c r="D389" s="74" t="s">
        <v>51</v>
      </c>
      <c r="E389" s="70" t="s">
        <v>432</v>
      </c>
      <c r="F389" s="70" t="s">
        <v>117</v>
      </c>
      <c r="G389" s="210">
        <v>30</v>
      </c>
      <c r="H389" s="210"/>
      <c r="I389" s="210">
        <f>G389+H389</f>
        <v>30</v>
      </c>
      <c r="J389" s="210">
        <v>30</v>
      </c>
      <c r="K389" s="401">
        <f t="shared" si="42"/>
        <v>1</v>
      </c>
    </row>
    <row r="390" spans="1:11" ht="12.75">
      <c r="A390" s="207" t="s">
        <v>625</v>
      </c>
      <c r="B390" s="93" t="s">
        <v>27</v>
      </c>
      <c r="C390" s="93" t="s">
        <v>15</v>
      </c>
      <c r="D390" s="93" t="s">
        <v>51</v>
      </c>
      <c r="E390" s="92" t="s">
        <v>626</v>
      </c>
      <c r="F390" s="92"/>
      <c r="G390" s="209">
        <f aca="true" t="shared" si="49" ref="G390:J391">G391</f>
        <v>300</v>
      </c>
      <c r="H390" s="209">
        <f t="shared" si="49"/>
        <v>-100</v>
      </c>
      <c r="I390" s="209">
        <f t="shared" si="49"/>
        <v>200</v>
      </c>
      <c r="J390" s="195">
        <f t="shared" si="49"/>
        <v>196.314</v>
      </c>
      <c r="K390" s="490">
        <f t="shared" si="42"/>
        <v>0.9815699999999999</v>
      </c>
    </row>
    <row r="391" spans="1:11" ht="12.75">
      <c r="A391" s="73" t="s">
        <v>624</v>
      </c>
      <c r="B391" s="74" t="s">
        <v>27</v>
      </c>
      <c r="C391" s="74" t="s">
        <v>15</v>
      </c>
      <c r="D391" s="74" t="s">
        <v>51</v>
      </c>
      <c r="E391" s="70" t="s">
        <v>600</v>
      </c>
      <c r="F391" s="70"/>
      <c r="G391" s="210">
        <f t="shared" si="49"/>
        <v>300</v>
      </c>
      <c r="H391" s="210">
        <f t="shared" si="49"/>
        <v>-100</v>
      </c>
      <c r="I391" s="210">
        <f t="shared" si="49"/>
        <v>200</v>
      </c>
      <c r="J391" s="72">
        <f t="shared" si="49"/>
        <v>196.314</v>
      </c>
      <c r="K391" s="401">
        <f t="shared" si="42"/>
        <v>0.9815699999999999</v>
      </c>
    </row>
    <row r="392" spans="1:11" ht="12.75">
      <c r="A392" s="73" t="s">
        <v>118</v>
      </c>
      <c r="B392" s="74" t="s">
        <v>27</v>
      </c>
      <c r="C392" s="74" t="s">
        <v>15</v>
      </c>
      <c r="D392" s="74" t="s">
        <v>51</v>
      </c>
      <c r="E392" s="70" t="s">
        <v>600</v>
      </c>
      <c r="F392" s="70">
        <v>800</v>
      </c>
      <c r="G392" s="210">
        <f>G393+G394</f>
        <v>300</v>
      </c>
      <c r="H392" s="210">
        <f>H393+H394</f>
        <v>-100</v>
      </c>
      <c r="I392" s="210">
        <f>I393</f>
        <v>200</v>
      </c>
      <c r="J392" s="72">
        <f>J393</f>
        <v>196.314</v>
      </c>
      <c r="K392" s="401">
        <f t="shared" si="42"/>
        <v>0.9815699999999999</v>
      </c>
    </row>
    <row r="393" spans="1:11" ht="33.75">
      <c r="A393" s="166" t="s">
        <v>542</v>
      </c>
      <c r="B393" s="74" t="s">
        <v>27</v>
      </c>
      <c r="C393" s="74" t="s">
        <v>15</v>
      </c>
      <c r="D393" s="74" t="s">
        <v>51</v>
      </c>
      <c r="E393" s="70" t="s">
        <v>600</v>
      </c>
      <c r="F393" s="70">
        <v>810</v>
      </c>
      <c r="G393" s="210">
        <v>300</v>
      </c>
      <c r="H393" s="210">
        <v>-300</v>
      </c>
      <c r="I393" s="210">
        <f>I394</f>
        <v>200</v>
      </c>
      <c r="J393" s="72">
        <f>J394</f>
        <v>196.314</v>
      </c>
      <c r="K393" s="401">
        <f t="shared" si="42"/>
        <v>0.9815699999999999</v>
      </c>
    </row>
    <row r="394" spans="1:11" ht="56.25">
      <c r="A394" s="166" t="s">
        <v>678</v>
      </c>
      <c r="B394" s="74" t="s">
        <v>27</v>
      </c>
      <c r="C394" s="74" t="s">
        <v>15</v>
      </c>
      <c r="D394" s="74" t="s">
        <v>51</v>
      </c>
      <c r="E394" s="70" t="s">
        <v>600</v>
      </c>
      <c r="F394" s="70">
        <v>812</v>
      </c>
      <c r="G394" s="210"/>
      <c r="H394" s="210">
        <f>300-100</f>
        <v>200</v>
      </c>
      <c r="I394" s="210">
        <f>G394+H394</f>
        <v>200</v>
      </c>
      <c r="J394" s="72">
        <v>196.314</v>
      </c>
      <c r="K394" s="401">
        <f t="shared" si="42"/>
        <v>0.9815699999999999</v>
      </c>
    </row>
    <row r="395" spans="1:11" ht="22.5">
      <c r="A395" s="73" t="s">
        <v>541</v>
      </c>
      <c r="B395" s="74" t="s">
        <v>27</v>
      </c>
      <c r="C395" s="74" t="s">
        <v>15</v>
      </c>
      <c r="D395" s="74" t="s">
        <v>51</v>
      </c>
      <c r="E395" s="70" t="s">
        <v>434</v>
      </c>
      <c r="F395" s="70"/>
      <c r="G395" s="210">
        <f aca="true" t="shared" si="50" ref="G395:J398">G396</f>
        <v>137.3</v>
      </c>
      <c r="H395" s="210">
        <f t="shared" si="50"/>
        <v>0</v>
      </c>
      <c r="I395" s="210">
        <f t="shared" si="50"/>
        <v>137.3</v>
      </c>
      <c r="J395" s="210">
        <f t="shared" si="50"/>
        <v>137.3</v>
      </c>
      <c r="K395" s="401">
        <f t="shared" si="42"/>
        <v>1</v>
      </c>
    </row>
    <row r="396" spans="1:11" ht="22.5">
      <c r="A396" s="73" t="s">
        <v>435</v>
      </c>
      <c r="B396" s="74" t="s">
        <v>27</v>
      </c>
      <c r="C396" s="74" t="s">
        <v>15</v>
      </c>
      <c r="D396" s="74" t="s">
        <v>51</v>
      </c>
      <c r="E396" s="70" t="s">
        <v>602</v>
      </c>
      <c r="F396" s="70"/>
      <c r="G396" s="210">
        <f t="shared" si="50"/>
        <v>137.3</v>
      </c>
      <c r="H396" s="210">
        <f t="shared" si="50"/>
        <v>0</v>
      </c>
      <c r="I396" s="210">
        <f t="shared" si="50"/>
        <v>137.3</v>
      </c>
      <c r="J396" s="210">
        <f t="shared" si="50"/>
        <v>137.3</v>
      </c>
      <c r="K396" s="401">
        <f t="shared" si="42"/>
        <v>1</v>
      </c>
    </row>
    <row r="397" spans="1:11" ht="12.75">
      <c r="A397" s="73" t="s">
        <v>391</v>
      </c>
      <c r="B397" s="74" t="s">
        <v>27</v>
      </c>
      <c r="C397" s="74" t="s">
        <v>15</v>
      </c>
      <c r="D397" s="74" t="s">
        <v>51</v>
      </c>
      <c r="E397" s="70" t="s">
        <v>602</v>
      </c>
      <c r="F397" s="70">
        <v>300</v>
      </c>
      <c r="G397" s="210">
        <f t="shared" si="50"/>
        <v>137.3</v>
      </c>
      <c r="H397" s="210">
        <f t="shared" si="50"/>
        <v>0</v>
      </c>
      <c r="I397" s="210">
        <f t="shared" si="50"/>
        <v>137.3</v>
      </c>
      <c r="J397" s="210">
        <f t="shared" si="50"/>
        <v>137.3</v>
      </c>
      <c r="K397" s="401">
        <f t="shared" si="42"/>
        <v>1</v>
      </c>
    </row>
    <row r="398" spans="1:11" ht="22.5">
      <c r="A398" s="73" t="s">
        <v>777</v>
      </c>
      <c r="B398" s="74" t="s">
        <v>27</v>
      </c>
      <c r="C398" s="74" t="s">
        <v>15</v>
      </c>
      <c r="D398" s="74" t="s">
        <v>51</v>
      </c>
      <c r="E398" s="70" t="s">
        <v>602</v>
      </c>
      <c r="F398" s="70">
        <v>320</v>
      </c>
      <c r="G398" s="210">
        <f t="shared" si="50"/>
        <v>137.3</v>
      </c>
      <c r="H398" s="210">
        <f t="shared" si="50"/>
        <v>0</v>
      </c>
      <c r="I398" s="210">
        <f t="shared" si="50"/>
        <v>137.3</v>
      </c>
      <c r="J398" s="210">
        <f t="shared" si="50"/>
        <v>137.3</v>
      </c>
      <c r="K398" s="401">
        <f t="shared" si="42"/>
        <v>1</v>
      </c>
    </row>
    <row r="399" spans="1:11" ht="12.75">
      <c r="A399" s="166" t="s">
        <v>557</v>
      </c>
      <c r="B399" s="74" t="s">
        <v>27</v>
      </c>
      <c r="C399" s="74" t="s">
        <v>15</v>
      </c>
      <c r="D399" s="74" t="s">
        <v>51</v>
      </c>
      <c r="E399" s="70" t="s">
        <v>602</v>
      </c>
      <c r="F399" s="70">
        <v>322</v>
      </c>
      <c r="G399" s="210">
        <f>20+117.3</f>
        <v>137.3</v>
      </c>
      <c r="H399" s="210"/>
      <c r="I399" s="210">
        <f>G399+H399</f>
        <v>137.3</v>
      </c>
      <c r="J399" s="210">
        <v>137.3</v>
      </c>
      <c r="K399" s="401">
        <f t="shared" si="42"/>
        <v>1</v>
      </c>
    </row>
    <row r="400" spans="1:15" ht="32.25">
      <c r="A400" s="88" t="s">
        <v>60</v>
      </c>
      <c r="B400" s="156" t="s">
        <v>144</v>
      </c>
      <c r="C400" s="159" t="s">
        <v>8</v>
      </c>
      <c r="D400" s="156" t="s">
        <v>8</v>
      </c>
      <c r="E400" s="159" t="s">
        <v>9</v>
      </c>
      <c r="F400" s="159" t="s">
        <v>10</v>
      </c>
      <c r="G400" s="160">
        <f>SUM(G401+G437+G424+G430)</f>
        <v>20541.100000000002</v>
      </c>
      <c r="H400" s="160">
        <f>SUM(H401+H437+H424+H430)</f>
        <v>0</v>
      </c>
      <c r="I400" s="160">
        <f>SUM(I401+I437+I424+I430)</f>
        <v>20969.099</v>
      </c>
      <c r="J400" s="160">
        <f>SUM(J401+J437+J424+J430)</f>
        <v>16080.256000000003</v>
      </c>
      <c r="K400" s="493">
        <f t="shared" si="42"/>
        <v>0.76685488489515</v>
      </c>
      <c r="L400" s="389">
        <v>20969.1</v>
      </c>
      <c r="M400" s="389">
        <f>L400-I400</f>
        <v>0.0010000000002037268</v>
      </c>
      <c r="N400" s="389">
        <v>16080.258</v>
      </c>
      <c r="O400" s="389">
        <f>N400-J400</f>
        <v>0.001999999996769475</v>
      </c>
    </row>
    <row r="401" spans="1:11" ht="12.75">
      <c r="A401" s="194" t="s">
        <v>11</v>
      </c>
      <c r="B401" s="93" t="s">
        <v>144</v>
      </c>
      <c r="C401" s="92" t="s">
        <v>12</v>
      </c>
      <c r="D401" s="93" t="s">
        <v>8</v>
      </c>
      <c r="E401" s="92" t="s">
        <v>9</v>
      </c>
      <c r="F401" s="92" t="s">
        <v>10</v>
      </c>
      <c r="G401" s="195">
        <f>G402+G419</f>
        <v>5035.8</v>
      </c>
      <c r="H401" s="195">
        <f>H402+H419</f>
        <v>0</v>
      </c>
      <c r="I401" s="195">
        <f>I402+I419</f>
        <v>5035.798999999999</v>
      </c>
      <c r="J401" s="195">
        <f>J402+J419</f>
        <v>4595.062000000001</v>
      </c>
      <c r="K401" s="490">
        <f t="shared" si="42"/>
        <v>0.9124792312004514</v>
      </c>
    </row>
    <row r="402" spans="1:11" ht="21">
      <c r="A402" s="194" t="s">
        <v>73</v>
      </c>
      <c r="B402" s="93" t="s">
        <v>144</v>
      </c>
      <c r="C402" s="92" t="s">
        <v>12</v>
      </c>
      <c r="D402" s="93" t="s">
        <v>74</v>
      </c>
      <c r="E402" s="92" t="s">
        <v>9</v>
      </c>
      <c r="F402" s="92" t="s">
        <v>10</v>
      </c>
      <c r="G402" s="195">
        <f aca="true" t="shared" si="51" ref="G402:J404">G403</f>
        <v>5029.8</v>
      </c>
      <c r="H402" s="195">
        <f t="shared" si="51"/>
        <v>0</v>
      </c>
      <c r="I402" s="195">
        <f t="shared" si="51"/>
        <v>5029.798999999999</v>
      </c>
      <c r="J402" s="195">
        <f t="shared" si="51"/>
        <v>4595.062000000001</v>
      </c>
      <c r="K402" s="490">
        <f t="shared" si="42"/>
        <v>0.9135677191076624</v>
      </c>
    </row>
    <row r="403" spans="1:11" ht="21">
      <c r="A403" s="194" t="s">
        <v>655</v>
      </c>
      <c r="B403" s="93" t="s">
        <v>144</v>
      </c>
      <c r="C403" s="92" t="s">
        <v>12</v>
      </c>
      <c r="D403" s="93" t="s">
        <v>74</v>
      </c>
      <c r="E403" s="92" t="s">
        <v>273</v>
      </c>
      <c r="F403" s="92" t="s">
        <v>10</v>
      </c>
      <c r="G403" s="195">
        <f t="shared" si="51"/>
        <v>5029.8</v>
      </c>
      <c r="H403" s="195">
        <f t="shared" si="51"/>
        <v>0</v>
      </c>
      <c r="I403" s="195">
        <f t="shared" si="51"/>
        <v>5029.798999999999</v>
      </c>
      <c r="J403" s="195">
        <f t="shared" si="51"/>
        <v>4595.062000000001</v>
      </c>
      <c r="K403" s="490">
        <f t="shared" si="42"/>
        <v>0.9135677191076624</v>
      </c>
    </row>
    <row r="404" spans="1:11" ht="33.75">
      <c r="A404" s="73" t="s">
        <v>278</v>
      </c>
      <c r="B404" s="74" t="s">
        <v>144</v>
      </c>
      <c r="C404" s="70" t="s">
        <v>12</v>
      </c>
      <c r="D404" s="74" t="s">
        <v>74</v>
      </c>
      <c r="E404" s="70" t="s">
        <v>274</v>
      </c>
      <c r="F404" s="70" t="s">
        <v>10</v>
      </c>
      <c r="G404" s="72">
        <f t="shared" si="51"/>
        <v>5029.8</v>
      </c>
      <c r="H404" s="72">
        <f t="shared" si="51"/>
        <v>0</v>
      </c>
      <c r="I404" s="72">
        <f t="shared" si="51"/>
        <v>5029.798999999999</v>
      </c>
      <c r="J404" s="72">
        <f t="shared" si="51"/>
        <v>4595.062000000001</v>
      </c>
      <c r="K404" s="401">
        <f t="shared" si="42"/>
        <v>0.9135677191076624</v>
      </c>
    </row>
    <row r="405" spans="1:15" s="327" customFormat="1" ht="22.5">
      <c r="A405" s="73" t="s">
        <v>276</v>
      </c>
      <c r="B405" s="74" t="s">
        <v>144</v>
      </c>
      <c r="C405" s="70" t="s">
        <v>12</v>
      </c>
      <c r="D405" s="74" t="s">
        <v>74</v>
      </c>
      <c r="E405" s="70" t="s">
        <v>275</v>
      </c>
      <c r="F405" s="70"/>
      <c r="G405" s="72">
        <f>G406+G410+G411+G415</f>
        <v>5029.8</v>
      </c>
      <c r="H405" s="72">
        <f>H406+H410+H411+H415</f>
        <v>0</v>
      </c>
      <c r="I405" s="72">
        <f>I406+I410+I411+I415</f>
        <v>5029.798999999999</v>
      </c>
      <c r="J405" s="72">
        <f>J406+J410+J411+J415</f>
        <v>4595.062000000001</v>
      </c>
      <c r="K405" s="401">
        <f t="shared" si="42"/>
        <v>0.9135677191076624</v>
      </c>
      <c r="L405" s="390"/>
      <c r="M405" s="390"/>
      <c r="N405" s="390"/>
      <c r="O405" s="390"/>
    </row>
    <row r="406" spans="1:15" s="327" customFormat="1" ht="33.75">
      <c r="A406" s="73" t="s">
        <v>105</v>
      </c>
      <c r="B406" s="74" t="s">
        <v>144</v>
      </c>
      <c r="C406" s="70" t="s">
        <v>12</v>
      </c>
      <c r="D406" s="74" t="s">
        <v>74</v>
      </c>
      <c r="E406" s="70" t="s">
        <v>619</v>
      </c>
      <c r="F406" s="70" t="s">
        <v>106</v>
      </c>
      <c r="G406" s="72">
        <f>G407</f>
        <v>4374.2</v>
      </c>
      <c r="H406" s="72">
        <f>H407</f>
        <v>0</v>
      </c>
      <c r="I406" s="72">
        <f>I407</f>
        <v>4374.2</v>
      </c>
      <c r="J406" s="72">
        <f>J407</f>
        <v>4065.974</v>
      </c>
      <c r="K406" s="401">
        <f t="shared" si="42"/>
        <v>0.9295354579123041</v>
      </c>
      <c r="L406" s="390"/>
      <c r="M406" s="390"/>
      <c r="N406" s="390"/>
      <c r="O406" s="390"/>
    </row>
    <row r="407" spans="1:11" ht="12.75">
      <c r="A407" s="73" t="s">
        <v>107</v>
      </c>
      <c r="B407" s="74" t="s">
        <v>144</v>
      </c>
      <c r="C407" s="70" t="s">
        <v>12</v>
      </c>
      <c r="D407" s="74" t="s">
        <v>74</v>
      </c>
      <c r="E407" s="70" t="s">
        <v>279</v>
      </c>
      <c r="F407" s="70" t="s">
        <v>108</v>
      </c>
      <c r="G407" s="72">
        <f>G408+G409</f>
        <v>4374.2</v>
      </c>
      <c r="H407" s="72">
        <f>H408+H409</f>
        <v>0</v>
      </c>
      <c r="I407" s="72">
        <f>I408+I409</f>
        <v>4374.2</v>
      </c>
      <c r="J407" s="72">
        <f>J408+J409</f>
        <v>4065.974</v>
      </c>
      <c r="K407" s="401">
        <f t="shared" si="42"/>
        <v>0.9295354579123041</v>
      </c>
    </row>
    <row r="408" spans="1:11" ht="12.75">
      <c r="A408" s="198" t="s">
        <v>384</v>
      </c>
      <c r="B408" s="74" t="s">
        <v>144</v>
      </c>
      <c r="C408" s="70" t="s">
        <v>12</v>
      </c>
      <c r="D408" s="74" t="s">
        <v>74</v>
      </c>
      <c r="E408" s="70" t="s">
        <v>279</v>
      </c>
      <c r="F408" s="70" t="s">
        <v>110</v>
      </c>
      <c r="G408" s="72">
        <v>3359.6</v>
      </c>
      <c r="H408" s="72"/>
      <c r="I408" s="72">
        <f>G408+H408</f>
        <v>3359.6</v>
      </c>
      <c r="J408" s="72">
        <v>3053.217</v>
      </c>
      <c r="K408" s="401">
        <f t="shared" si="42"/>
        <v>0.9088037266341231</v>
      </c>
    </row>
    <row r="409" spans="1:11" ht="33.75">
      <c r="A409" s="198" t="s">
        <v>385</v>
      </c>
      <c r="B409" s="74" t="s">
        <v>144</v>
      </c>
      <c r="C409" s="70" t="s">
        <v>12</v>
      </c>
      <c r="D409" s="74" t="s">
        <v>74</v>
      </c>
      <c r="E409" s="70" t="s">
        <v>279</v>
      </c>
      <c r="F409" s="70">
        <v>129</v>
      </c>
      <c r="G409" s="72">
        <v>1014.6</v>
      </c>
      <c r="H409" s="72"/>
      <c r="I409" s="72">
        <f>G409+H409</f>
        <v>1014.6</v>
      </c>
      <c r="J409" s="72">
        <v>1012.757</v>
      </c>
      <c r="K409" s="401">
        <f t="shared" si="42"/>
        <v>0.9981835205992509</v>
      </c>
    </row>
    <row r="410" spans="1:11" ht="22.5">
      <c r="A410" s="198" t="s">
        <v>524</v>
      </c>
      <c r="B410" s="74" t="s">
        <v>144</v>
      </c>
      <c r="C410" s="70" t="s">
        <v>12</v>
      </c>
      <c r="D410" s="74" t="s">
        <v>74</v>
      </c>
      <c r="E410" s="70" t="s">
        <v>280</v>
      </c>
      <c r="F410" s="70" t="s">
        <v>112</v>
      </c>
      <c r="G410" s="72">
        <v>39.7</v>
      </c>
      <c r="H410" s="72"/>
      <c r="I410" s="72">
        <v>83.7</v>
      </c>
      <c r="J410" s="72">
        <v>69.27</v>
      </c>
      <c r="K410" s="401">
        <f t="shared" si="42"/>
        <v>0.8275985663082437</v>
      </c>
    </row>
    <row r="411" spans="1:11" ht="22.5">
      <c r="A411" s="73" t="s">
        <v>386</v>
      </c>
      <c r="B411" s="74" t="s">
        <v>144</v>
      </c>
      <c r="C411" s="70" t="s">
        <v>12</v>
      </c>
      <c r="D411" s="74" t="s">
        <v>74</v>
      </c>
      <c r="E411" s="70" t="s">
        <v>280</v>
      </c>
      <c r="F411" s="70" t="s">
        <v>113</v>
      </c>
      <c r="G411" s="72">
        <f>G412</f>
        <v>615.3</v>
      </c>
      <c r="H411" s="72">
        <f>H412</f>
        <v>0</v>
      </c>
      <c r="I411" s="72">
        <f>I412</f>
        <v>570.1419999999999</v>
      </c>
      <c r="J411" s="72">
        <f>J412</f>
        <v>458.661</v>
      </c>
      <c r="K411" s="401">
        <f t="shared" si="42"/>
        <v>0.8044680097238934</v>
      </c>
    </row>
    <row r="412" spans="1:11" ht="22.5">
      <c r="A412" s="73" t="s">
        <v>525</v>
      </c>
      <c r="B412" s="74" t="s">
        <v>144</v>
      </c>
      <c r="C412" s="70" t="s">
        <v>12</v>
      </c>
      <c r="D412" s="74" t="s">
        <v>74</v>
      </c>
      <c r="E412" s="70" t="s">
        <v>280</v>
      </c>
      <c r="F412" s="70" t="s">
        <v>115</v>
      </c>
      <c r="G412" s="72">
        <f>G414+G413</f>
        <v>615.3</v>
      </c>
      <c r="H412" s="72">
        <f>H414+H413</f>
        <v>0</v>
      </c>
      <c r="I412" s="72">
        <f>I414+I413</f>
        <v>570.1419999999999</v>
      </c>
      <c r="J412" s="72">
        <f>J414+J413</f>
        <v>458.661</v>
      </c>
      <c r="K412" s="401">
        <f t="shared" si="42"/>
        <v>0.8044680097238934</v>
      </c>
    </row>
    <row r="413" spans="1:11" ht="22.5">
      <c r="A413" s="166" t="s">
        <v>538</v>
      </c>
      <c r="B413" s="74" t="s">
        <v>144</v>
      </c>
      <c r="C413" s="70" t="s">
        <v>12</v>
      </c>
      <c r="D413" s="74" t="s">
        <v>74</v>
      </c>
      <c r="E413" s="70" t="s">
        <v>280</v>
      </c>
      <c r="F413" s="70">
        <v>242</v>
      </c>
      <c r="G413" s="72">
        <v>401.2</v>
      </c>
      <c r="H413" s="72"/>
      <c r="I413" s="72">
        <v>382.864</v>
      </c>
      <c r="J413" s="72">
        <v>322.651</v>
      </c>
      <c r="K413" s="401">
        <f t="shared" si="42"/>
        <v>0.8427300555810942</v>
      </c>
    </row>
    <row r="414" spans="1:11" ht="22.5">
      <c r="A414" s="166" t="s">
        <v>526</v>
      </c>
      <c r="B414" s="74" t="s">
        <v>144</v>
      </c>
      <c r="C414" s="70" t="s">
        <v>12</v>
      </c>
      <c r="D414" s="74" t="s">
        <v>74</v>
      </c>
      <c r="E414" s="70" t="s">
        <v>280</v>
      </c>
      <c r="F414" s="70" t="s">
        <v>117</v>
      </c>
      <c r="G414" s="72">
        <f>199.1+15</f>
        <v>214.1</v>
      </c>
      <c r="H414" s="72"/>
      <c r="I414" s="72">
        <v>187.278</v>
      </c>
      <c r="J414" s="72">
        <v>136.01</v>
      </c>
      <c r="K414" s="401">
        <f t="shared" si="42"/>
        <v>0.7262465425730732</v>
      </c>
    </row>
    <row r="415" spans="1:11" ht="12.75">
      <c r="A415" s="166" t="s">
        <v>118</v>
      </c>
      <c r="B415" s="74" t="s">
        <v>144</v>
      </c>
      <c r="C415" s="70" t="s">
        <v>12</v>
      </c>
      <c r="D415" s="74" t="s">
        <v>74</v>
      </c>
      <c r="E415" s="70" t="s">
        <v>280</v>
      </c>
      <c r="F415" s="70" t="s">
        <v>48</v>
      </c>
      <c r="G415" s="72">
        <f aca="true" t="shared" si="52" ref="G415:J416">G416</f>
        <v>0.6</v>
      </c>
      <c r="H415" s="72">
        <f t="shared" si="52"/>
        <v>0</v>
      </c>
      <c r="I415" s="72">
        <f t="shared" si="52"/>
        <v>1.7570000000000001</v>
      </c>
      <c r="J415" s="72">
        <f t="shared" si="52"/>
        <v>1.157</v>
      </c>
      <c r="K415" s="401">
        <f t="shared" si="42"/>
        <v>0.6585088218554354</v>
      </c>
    </row>
    <row r="416" spans="1:11" ht="12.75">
      <c r="A416" s="166" t="s">
        <v>531</v>
      </c>
      <c r="B416" s="74" t="s">
        <v>144</v>
      </c>
      <c r="C416" s="70" t="s">
        <v>12</v>
      </c>
      <c r="D416" s="74" t="s">
        <v>74</v>
      </c>
      <c r="E416" s="70" t="s">
        <v>280</v>
      </c>
      <c r="F416" s="70" t="s">
        <v>119</v>
      </c>
      <c r="G416" s="72">
        <f t="shared" si="52"/>
        <v>0.6</v>
      </c>
      <c r="H416" s="72">
        <f t="shared" si="52"/>
        <v>0</v>
      </c>
      <c r="I416" s="72">
        <f>I417+I418</f>
        <v>1.7570000000000001</v>
      </c>
      <c r="J416" s="72">
        <f>J417+J418</f>
        <v>1.157</v>
      </c>
      <c r="K416" s="401">
        <f t="shared" si="42"/>
        <v>0.6585088218554354</v>
      </c>
    </row>
    <row r="417" spans="1:11" ht="12.75">
      <c r="A417" s="166" t="s">
        <v>532</v>
      </c>
      <c r="B417" s="74" t="s">
        <v>144</v>
      </c>
      <c r="C417" s="70" t="s">
        <v>12</v>
      </c>
      <c r="D417" s="74" t="s">
        <v>74</v>
      </c>
      <c r="E417" s="70" t="s">
        <v>280</v>
      </c>
      <c r="F417" s="70" t="s">
        <v>122</v>
      </c>
      <c r="G417" s="72">
        <v>0.6</v>
      </c>
      <c r="H417" s="72"/>
      <c r="I417" s="72">
        <f>G417+H417</f>
        <v>0.6</v>
      </c>
      <c r="J417" s="72">
        <v>0</v>
      </c>
      <c r="K417" s="401">
        <f t="shared" si="42"/>
        <v>0</v>
      </c>
    </row>
    <row r="418" spans="1:11" ht="12.75">
      <c r="A418" s="73" t="s">
        <v>537</v>
      </c>
      <c r="B418" s="74" t="s">
        <v>144</v>
      </c>
      <c r="C418" s="70" t="s">
        <v>12</v>
      </c>
      <c r="D418" s="74" t="s">
        <v>74</v>
      </c>
      <c r="E418" s="70" t="s">
        <v>280</v>
      </c>
      <c r="F418" s="70">
        <v>853</v>
      </c>
      <c r="G418" s="72"/>
      <c r="H418" s="72"/>
      <c r="I418" s="72">
        <v>1.157</v>
      </c>
      <c r="J418" s="72">
        <v>1.157</v>
      </c>
      <c r="K418" s="401">
        <f t="shared" si="42"/>
        <v>1</v>
      </c>
    </row>
    <row r="419" spans="1:15" s="349" customFormat="1" ht="12.75">
      <c r="A419" s="346" t="s">
        <v>152</v>
      </c>
      <c r="B419" s="93" t="s">
        <v>144</v>
      </c>
      <c r="C419" s="347" t="s">
        <v>12</v>
      </c>
      <c r="D419" s="94" t="s">
        <v>18</v>
      </c>
      <c r="E419" s="347"/>
      <c r="F419" s="347"/>
      <c r="G419" s="348">
        <f aca="true" t="shared" si="53" ref="G419:J422">G420</f>
        <v>6</v>
      </c>
      <c r="H419" s="348">
        <f t="shared" si="53"/>
        <v>0</v>
      </c>
      <c r="I419" s="348">
        <f t="shared" si="53"/>
        <v>6</v>
      </c>
      <c r="J419" s="348">
        <f t="shared" si="53"/>
        <v>0</v>
      </c>
      <c r="K419" s="490">
        <f t="shared" si="42"/>
        <v>0</v>
      </c>
      <c r="L419" s="390"/>
      <c r="M419" s="390"/>
      <c r="N419" s="390"/>
      <c r="O419" s="390"/>
    </row>
    <row r="420" spans="1:15" s="349" customFormat="1" ht="12.75">
      <c r="A420" s="194" t="s">
        <v>181</v>
      </c>
      <c r="B420" s="93" t="s">
        <v>144</v>
      </c>
      <c r="C420" s="93" t="s">
        <v>12</v>
      </c>
      <c r="D420" s="93" t="s">
        <v>18</v>
      </c>
      <c r="E420" s="94" t="s">
        <v>239</v>
      </c>
      <c r="F420" s="347"/>
      <c r="G420" s="348">
        <f t="shared" si="53"/>
        <v>6</v>
      </c>
      <c r="H420" s="348">
        <f t="shared" si="53"/>
        <v>0</v>
      </c>
      <c r="I420" s="348">
        <f t="shared" si="53"/>
        <v>6</v>
      </c>
      <c r="J420" s="348">
        <f t="shared" si="53"/>
        <v>0</v>
      </c>
      <c r="K420" s="490">
        <f t="shared" si="42"/>
        <v>0</v>
      </c>
      <c r="L420" s="390"/>
      <c r="M420" s="390"/>
      <c r="N420" s="390"/>
      <c r="O420" s="390"/>
    </row>
    <row r="421" spans="1:15" s="75" customFormat="1" ht="22.5">
      <c r="A421" s="198" t="s">
        <v>167</v>
      </c>
      <c r="B421" s="74" t="s">
        <v>144</v>
      </c>
      <c r="C421" s="70" t="s">
        <v>12</v>
      </c>
      <c r="D421" s="74" t="s">
        <v>18</v>
      </c>
      <c r="E421" s="70" t="s">
        <v>281</v>
      </c>
      <c r="F421" s="70"/>
      <c r="G421" s="72">
        <f t="shared" si="53"/>
        <v>6</v>
      </c>
      <c r="H421" s="72">
        <f t="shared" si="53"/>
        <v>0</v>
      </c>
      <c r="I421" s="72">
        <f t="shared" si="53"/>
        <v>6</v>
      </c>
      <c r="J421" s="72">
        <f t="shared" si="53"/>
        <v>0</v>
      </c>
      <c r="K421" s="401">
        <f aca="true" t="shared" si="54" ref="K421:K490">J421/I421*100%</f>
        <v>0</v>
      </c>
      <c r="L421" s="391"/>
      <c r="M421" s="391"/>
      <c r="N421" s="391"/>
      <c r="O421" s="391"/>
    </row>
    <row r="422" spans="1:15" s="75" customFormat="1" ht="11.25">
      <c r="A422" s="201" t="s">
        <v>96</v>
      </c>
      <c r="B422" s="74" t="s">
        <v>144</v>
      </c>
      <c r="C422" s="70" t="s">
        <v>12</v>
      </c>
      <c r="D422" s="74" t="s">
        <v>18</v>
      </c>
      <c r="E422" s="70" t="s">
        <v>281</v>
      </c>
      <c r="F422" s="70">
        <v>500</v>
      </c>
      <c r="G422" s="72">
        <f t="shared" si="53"/>
        <v>6</v>
      </c>
      <c r="H422" s="72">
        <f t="shared" si="53"/>
        <v>0</v>
      </c>
      <c r="I422" s="72">
        <f t="shared" si="53"/>
        <v>6</v>
      </c>
      <c r="J422" s="72">
        <f t="shared" si="53"/>
        <v>0</v>
      </c>
      <c r="K422" s="401">
        <f t="shared" si="54"/>
        <v>0</v>
      </c>
      <c r="L422" s="391"/>
      <c r="M422" s="391"/>
      <c r="N422" s="391"/>
      <c r="O422" s="391"/>
    </row>
    <row r="423" spans="1:15" s="75" customFormat="1" ht="11.25">
      <c r="A423" s="73" t="s">
        <v>55</v>
      </c>
      <c r="B423" s="74" t="s">
        <v>144</v>
      </c>
      <c r="C423" s="70" t="s">
        <v>12</v>
      </c>
      <c r="D423" s="74" t="s">
        <v>18</v>
      </c>
      <c r="E423" s="70" t="s">
        <v>281</v>
      </c>
      <c r="F423" s="70">
        <v>530</v>
      </c>
      <c r="G423" s="72">
        <v>6</v>
      </c>
      <c r="H423" s="72"/>
      <c r="I423" s="72">
        <f>G423+H423</f>
        <v>6</v>
      </c>
      <c r="J423" s="72">
        <v>0</v>
      </c>
      <c r="K423" s="401">
        <f t="shared" si="54"/>
        <v>0</v>
      </c>
      <c r="L423" s="391"/>
      <c r="M423" s="391"/>
      <c r="N423" s="391"/>
      <c r="O423" s="391"/>
    </row>
    <row r="424" spans="1:11" ht="12.75">
      <c r="A424" s="194" t="s">
        <v>630</v>
      </c>
      <c r="B424" s="93" t="s">
        <v>144</v>
      </c>
      <c r="C424" s="93" t="s">
        <v>76</v>
      </c>
      <c r="D424" s="93"/>
      <c r="E424" s="92"/>
      <c r="F424" s="92"/>
      <c r="G424" s="195">
        <f aca="true" t="shared" si="55" ref="G424:J428">G425</f>
        <v>539.2</v>
      </c>
      <c r="H424" s="195">
        <f t="shared" si="55"/>
        <v>0</v>
      </c>
      <c r="I424" s="195">
        <f t="shared" si="55"/>
        <v>539.2</v>
      </c>
      <c r="J424" s="195">
        <f t="shared" si="55"/>
        <v>402.67</v>
      </c>
      <c r="K424" s="490">
        <f t="shared" si="54"/>
        <v>0.7467915430267063</v>
      </c>
    </row>
    <row r="425" spans="1:11" ht="12.75">
      <c r="A425" s="194" t="s">
        <v>631</v>
      </c>
      <c r="B425" s="93" t="s">
        <v>144</v>
      </c>
      <c r="C425" s="93" t="s">
        <v>76</v>
      </c>
      <c r="D425" s="93" t="s">
        <v>14</v>
      </c>
      <c r="E425" s="93"/>
      <c r="F425" s="93"/>
      <c r="G425" s="195">
        <f t="shared" si="55"/>
        <v>539.2</v>
      </c>
      <c r="H425" s="195">
        <f t="shared" si="55"/>
        <v>0</v>
      </c>
      <c r="I425" s="195">
        <f t="shared" si="55"/>
        <v>539.2</v>
      </c>
      <c r="J425" s="195">
        <f t="shared" si="55"/>
        <v>402.67</v>
      </c>
      <c r="K425" s="490">
        <f t="shared" si="54"/>
        <v>0.7467915430267063</v>
      </c>
    </row>
    <row r="426" spans="1:15" s="327" customFormat="1" ht="12.75">
      <c r="A426" s="194" t="s">
        <v>181</v>
      </c>
      <c r="B426" s="93" t="s">
        <v>144</v>
      </c>
      <c r="C426" s="93" t="s">
        <v>76</v>
      </c>
      <c r="D426" s="93" t="s">
        <v>14</v>
      </c>
      <c r="E426" s="94" t="s">
        <v>239</v>
      </c>
      <c r="F426" s="92"/>
      <c r="G426" s="195">
        <f t="shared" si="55"/>
        <v>539.2</v>
      </c>
      <c r="H426" s="195">
        <f t="shared" si="55"/>
        <v>0</v>
      </c>
      <c r="I426" s="195">
        <f t="shared" si="55"/>
        <v>539.2</v>
      </c>
      <c r="J426" s="195">
        <f t="shared" si="55"/>
        <v>402.67</v>
      </c>
      <c r="K426" s="490">
        <f t="shared" si="54"/>
        <v>0.7467915430267063</v>
      </c>
      <c r="L426" s="390"/>
      <c r="M426" s="390"/>
      <c r="N426" s="390"/>
      <c r="O426" s="390"/>
    </row>
    <row r="427" spans="1:15" s="75" customFormat="1" ht="22.5">
      <c r="A427" s="203" t="s">
        <v>377</v>
      </c>
      <c r="B427" s="74" t="s">
        <v>144</v>
      </c>
      <c r="C427" s="74" t="s">
        <v>76</v>
      </c>
      <c r="D427" s="74" t="s">
        <v>14</v>
      </c>
      <c r="E427" s="74" t="s">
        <v>282</v>
      </c>
      <c r="F427" s="70"/>
      <c r="G427" s="72">
        <f t="shared" si="55"/>
        <v>539.2</v>
      </c>
      <c r="H427" s="72">
        <f t="shared" si="55"/>
        <v>0</v>
      </c>
      <c r="I427" s="72">
        <f t="shared" si="55"/>
        <v>539.2</v>
      </c>
      <c r="J427" s="72">
        <f t="shared" si="55"/>
        <v>402.67</v>
      </c>
      <c r="K427" s="401">
        <f t="shared" si="54"/>
        <v>0.7467915430267063</v>
      </c>
      <c r="L427" s="391"/>
      <c r="M427" s="391"/>
      <c r="N427" s="391"/>
      <c r="O427" s="391"/>
    </row>
    <row r="428" spans="1:11" ht="12.75">
      <c r="A428" s="201" t="s">
        <v>96</v>
      </c>
      <c r="B428" s="74" t="s">
        <v>144</v>
      </c>
      <c r="C428" s="74" t="s">
        <v>76</v>
      </c>
      <c r="D428" s="74" t="s">
        <v>14</v>
      </c>
      <c r="E428" s="74" t="s">
        <v>282</v>
      </c>
      <c r="F428" s="74" t="s">
        <v>43</v>
      </c>
      <c r="G428" s="72">
        <f t="shared" si="55"/>
        <v>539.2</v>
      </c>
      <c r="H428" s="72">
        <f t="shared" si="55"/>
        <v>0</v>
      </c>
      <c r="I428" s="72">
        <f t="shared" si="55"/>
        <v>539.2</v>
      </c>
      <c r="J428" s="72">
        <f t="shared" si="55"/>
        <v>402.67</v>
      </c>
      <c r="K428" s="401">
        <f t="shared" si="54"/>
        <v>0.7467915430267063</v>
      </c>
    </row>
    <row r="429" spans="1:15" s="327" customFormat="1" ht="12.75">
      <c r="A429" s="73" t="s">
        <v>55</v>
      </c>
      <c r="B429" s="74" t="s">
        <v>144</v>
      </c>
      <c r="C429" s="74" t="s">
        <v>76</v>
      </c>
      <c r="D429" s="74" t="s">
        <v>14</v>
      </c>
      <c r="E429" s="74" t="s">
        <v>282</v>
      </c>
      <c r="F429" s="74" t="s">
        <v>161</v>
      </c>
      <c r="G429" s="72">
        <v>539.2</v>
      </c>
      <c r="H429" s="72"/>
      <c r="I429" s="72">
        <f>G429+H429</f>
        <v>539.2</v>
      </c>
      <c r="J429" s="72">
        <v>402.67</v>
      </c>
      <c r="K429" s="401">
        <f t="shared" si="54"/>
        <v>0.7467915430267063</v>
      </c>
      <c r="L429" s="390"/>
      <c r="M429" s="390"/>
      <c r="N429" s="390"/>
      <c r="O429" s="390"/>
    </row>
    <row r="430" spans="1:15" s="75" customFormat="1" ht="21">
      <c r="A430" s="225" t="s">
        <v>620</v>
      </c>
      <c r="B430" s="93" t="s">
        <v>144</v>
      </c>
      <c r="C430" s="92">
        <v>13</v>
      </c>
      <c r="D430" s="93"/>
      <c r="E430" s="92"/>
      <c r="F430" s="92"/>
      <c r="G430" s="224">
        <f aca="true" t="shared" si="56" ref="G430:J435">G431</f>
        <v>20</v>
      </c>
      <c r="H430" s="224">
        <f t="shared" si="56"/>
        <v>0</v>
      </c>
      <c r="I430" s="224">
        <f t="shared" si="56"/>
        <v>20</v>
      </c>
      <c r="J430" s="224">
        <f t="shared" si="56"/>
        <v>0</v>
      </c>
      <c r="K430" s="495">
        <f t="shared" si="54"/>
        <v>0</v>
      </c>
      <c r="L430" s="391"/>
      <c r="M430" s="391"/>
      <c r="N430" s="391"/>
      <c r="O430" s="391"/>
    </row>
    <row r="431" spans="1:15" s="75" customFormat="1" ht="11.25">
      <c r="A431" s="225" t="s">
        <v>621</v>
      </c>
      <c r="B431" s="93" t="s">
        <v>144</v>
      </c>
      <c r="C431" s="92">
        <v>13</v>
      </c>
      <c r="D431" s="93" t="s">
        <v>12</v>
      </c>
      <c r="E431" s="92"/>
      <c r="F431" s="92"/>
      <c r="G431" s="224">
        <f t="shared" si="56"/>
        <v>20</v>
      </c>
      <c r="H431" s="224">
        <f t="shared" si="56"/>
        <v>0</v>
      </c>
      <c r="I431" s="224">
        <f t="shared" si="56"/>
        <v>20</v>
      </c>
      <c r="J431" s="224">
        <f t="shared" si="56"/>
        <v>0</v>
      </c>
      <c r="K431" s="495">
        <f t="shared" si="54"/>
        <v>0</v>
      </c>
      <c r="L431" s="391"/>
      <c r="M431" s="391"/>
      <c r="N431" s="391"/>
      <c r="O431" s="391"/>
    </row>
    <row r="432" spans="1:15" s="75" customFormat="1" ht="21">
      <c r="A432" s="194" t="s">
        <v>655</v>
      </c>
      <c r="B432" s="93" t="s">
        <v>144</v>
      </c>
      <c r="C432" s="92">
        <v>13</v>
      </c>
      <c r="D432" s="93" t="s">
        <v>12</v>
      </c>
      <c r="E432" s="92" t="s">
        <v>273</v>
      </c>
      <c r="F432" s="92"/>
      <c r="G432" s="224">
        <f t="shared" si="56"/>
        <v>20</v>
      </c>
      <c r="H432" s="224">
        <f t="shared" si="56"/>
        <v>0</v>
      </c>
      <c r="I432" s="224">
        <f t="shared" si="56"/>
        <v>20</v>
      </c>
      <c r="J432" s="224">
        <f t="shared" si="56"/>
        <v>0</v>
      </c>
      <c r="K432" s="495">
        <f t="shared" si="54"/>
        <v>0</v>
      </c>
      <c r="L432" s="391"/>
      <c r="M432" s="391"/>
      <c r="N432" s="391"/>
      <c r="O432" s="391"/>
    </row>
    <row r="433" spans="1:15" s="75" customFormat="1" ht="11.25">
      <c r="A433" s="73" t="s">
        <v>605</v>
      </c>
      <c r="B433" s="74" t="s">
        <v>144</v>
      </c>
      <c r="C433" s="70">
        <v>13</v>
      </c>
      <c r="D433" s="74" t="s">
        <v>12</v>
      </c>
      <c r="E433" s="70" t="s">
        <v>512</v>
      </c>
      <c r="F433" s="92"/>
      <c r="G433" s="221">
        <f t="shared" si="56"/>
        <v>20</v>
      </c>
      <c r="H433" s="221">
        <f t="shared" si="56"/>
        <v>0</v>
      </c>
      <c r="I433" s="221">
        <f t="shared" si="56"/>
        <v>20</v>
      </c>
      <c r="J433" s="221">
        <f t="shared" si="56"/>
        <v>0</v>
      </c>
      <c r="K433" s="496">
        <f t="shared" si="54"/>
        <v>0</v>
      </c>
      <c r="L433" s="391"/>
      <c r="M433" s="391"/>
      <c r="N433" s="391"/>
      <c r="O433" s="391"/>
    </row>
    <row r="434" spans="1:15" s="75" customFormat="1" ht="47.25" customHeight="1">
      <c r="A434" s="201" t="s">
        <v>511</v>
      </c>
      <c r="B434" s="74" t="s">
        <v>144</v>
      </c>
      <c r="C434" s="70">
        <v>13</v>
      </c>
      <c r="D434" s="74" t="s">
        <v>12</v>
      </c>
      <c r="E434" s="70" t="s">
        <v>510</v>
      </c>
      <c r="F434" s="70"/>
      <c r="G434" s="221">
        <f t="shared" si="56"/>
        <v>20</v>
      </c>
      <c r="H434" s="221">
        <f t="shared" si="56"/>
        <v>0</v>
      </c>
      <c r="I434" s="221">
        <f t="shared" si="56"/>
        <v>20</v>
      </c>
      <c r="J434" s="221">
        <f t="shared" si="56"/>
        <v>0</v>
      </c>
      <c r="K434" s="496">
        <f t="shared" si="54"/>
        <v>0</v>
      </c>
      <c r="L434" s="391"/>
      <c r="M434" s="391"/>
      <c r="N434" s="391"/>
      <c r="O434" s="391"/>
    </row>
    <row r="435" spans="1:15" s="75" customFormat="1" ht="11.25">
      <c r="A435" s="201" t="s">
        <v>490</v>
      </c>
      <c r="B435" s="74" t="s">
        <v>144</v>
      </c>
      <c r="C435" s="70">
        <v>13</v>
      </c>
      <c r="D435" s="74" t="s">
        <v>12</v>
      </c>
      <c r="E435" s="70" t="s">
        <v>510</v>
      </c>
      <c r="F435" s="70">
        <v>700</v>
      </c>
      <c r="G435" s="221">
        <f t="shared" si="56"/>
        <v>20</v>
      </c>
      <c r="H435" s="221">
        <f t="shared" si="56"/>
        <v>0</v>
      </c>
      <c r="I435" s="221">
        <f t="shared" si="56"/>
        <v>20</v>
      </c>
      <c r="J435" s="221">
        <f t="shared" si="56"/>
        <v>0</v>
      </c>
      <c r="K435" s="496">
        <f t="shared" si="54"/>
        <v>0</v>
      </c>
      <c r="L435" s="391"/>
      <c r="M435" s="391"/>
      <c r="N435" s="391"/>
      <c r="O435" s="391"/>
    </row>
    <row r="436" spans="1:15" s="75" customFormat="1" ht="11.25">
      <c r="A436" s="201" t="s">
        <v>491</v>
      </c>
      <c r="B436" s="74" t="s">
        <v>144</v>
      </c>
      <c r="C436" s="70">
        <v>13</v>
      </c>
      <c r="D436" s="74" t="s">
        <v>12</v>
      </c>
      <c r="E436" s="70" t="s">
        <v>510</v>
      </c>
      <c r="F436" s="70">
        <v>730</v>
      </c>
      <c r="G436" s="221">
        <v>20</v>
      </c>
      <c r="H436" s="221"/>
      <c r="I436" s="221">
        <f>G436+H436</f>
        <v>20</v>
      </c>
      <c r="J436" s="221">
        <v>0</v>
      </c>
      <c r="K436" s="496">
        <f t="shared" si="54"/>
        <v>0</v>
      </c>
      <c r="L436" s="391"/>
      <c r="M436" s="391"/>
      <c r="N436" s="391"/>
      <c r="O436" s="391"/>
    </row>
    <row r="437" spans="1:11" ht="28.5" customHeight="1">
      <c r="A437" s="207" t="s">
        <v>633</v>
      </c>
      <c r="B437" s="93" t="s">
        <v>144</v>
      </c>
      <c r="C437" s="92" t="s">
        <v>95</v>
      </c>
      <c r="D437" s="93" t="s">
        <v>8</v>
      </c>
      <c r="E437" s="92" t="s">
        <v>9</v>
      </c>
      <c r="F437" s="92" t="s">
        <v>10</v>
      </c>
      <c r="G437" s="195">
        <f>G438+G448+G444</f>
        <v>14946.1</v>
      </c>
      <c r="H437" s="195">
        <f>H438+H448+H444</f>
        <v>0</v>
      </c>
      <c r="I437" s="195">
        <f>I438+I448+I444</f>
        <v>15374.1</v>
      </c>
      <c r="J437" s="195">
        <f>J438+J448+J444</f>
        <v>11082.524000000001</v>
      </c>
      <c r="K437" s="490">
        <f t="shared" si="54"/>
        <v>0.7208567655992871</v>
      </c>
    </row>
    <row r="438" spans="1:15" s="327" customFormat="1" ht="21">
      <c r="A438" s="194" t="s">
        <v>61</v>
      </c>
      <c r="B438" s="93" t="s">
        <v>144</v>
      </c>
      <c r="C438" s="92" t="s">
        <v>95</v>
      </c>
      <c r="D438" s="93" t="s">
        <v>12</v>
      </c>
      <c r="E438" s="92" t="s">
        <v>9</v>
      </c>
      <c r="F438" s="92" t="s">
        <v>10</v>
      </c>
      <c r="G438" s="195">
        <f aca="true" t="shared" si="57" ref="G438:J442">G439</f>
        <v>14188.5</v>
      </c>
      <c r="H438" s="195">
        <f t="shared" si="57"/>
        <v>0</v>
      </c>
      <c r="I438" s="195">
        <f t="shared" si="57"/>
        <v>14188.5</v>
      </c>
      <c r="J438" s="195">
        <f t="shared" si="57"/>
        <v>10426.799</v>
      </c>
      <c r="K438" s="490">
        <f t="shared" si="54"/>
        <v>0.7348767663953202</v>
      </c>
      <c r="L438" s="390"/>
      <c r="M438" s="390"/>
      <c r="N438" s="390"/>
      <c r="O438" s="390"/>
    </row>
    <row r="439" spans="1:11" ht="12.75">
      <c r="A439" s="73" t="s">
        <v>62</v>
      </c>
      <c r="B439" s="74" t="s">
        <v>144</v>
      </c>
      <c r="C439" s="70" t="s">
        <v>95</v>
      </c>
      <c r="D439" s="74" t="s">
        <v>12</v>
      </c>
      <c r="E439" s="70" t="s">
        <v>283</v>
      </c>
      <c r="F439" s="70" t="s">
        <v>10</v>
      </c>
      <c r="G439" s="72">
        <f t="shared" si="57"/>
        <v>14188.5</v>
      </c>
      <c r="H439" s="72">
        <f t="shared" si="57"/>
        <v>0</v>
      </c>
      <c r="I439" s="72">
        <f t="shared" si="57"/>
        <v>14188.5</v>
      </c>
      <c r="J439" s="72">
        <f t="shared" si="57"/>
        <v>10426.799</v>
      </c>
      <c r="K439" s="401">
        <f t="shared" si="54"/>
        <v>0.7348767663953202</v>
      </c>
    </row>
    <row r="440" spans="1:11" ht="22.5">
      <c r="A440" s="201" t="s">
        <v>176</v>
      </c>
      <c r="B440" s="74" t="s">
        <v>144</v>
      </c>
      <c r="C440" s="70" t="s">
        <v>95</v>
      </c>
      <c r="D440" s="74" t="s">
        <v>12</v>
      </c>
      <c r="E440" s="70" t="s">
        <v>284</v>
      </c>
      <c r="F440" s="70" t="s">
        <v>10</v>
      </c>
      <c r="G440" s="72">
        <f t="shared" si="57"/>
        <v>14188.5</v>
      </c>
      <c r="H440" s="72">
        <f t="shared" si="57"/>
        <v>0</v>
      </c>
      <c r="I440" s="72">
        <f t="shared" si="57"/>
        <v>14188.5</v>
      </c>
      <c r="J440" s="72">
        <f t="shared" si="57"/>
        <v>10426.799</v>
      </c>
      <c r="K440" s="401">
        <f t="shared" si="54"/>
        <v>0.7348767663953202</v>
      </c>
    </row>
    <row r="441" spans="1:11" ht="12.75">
      <c r="A441" s="201" t="s">
        <v>96</v>
      </c>
      <c r="B441" s="74" t="s">
        <v>144</v>
      </c>
      <c r="C441" s="70" t="s">
        <v>95</v>
      </c>
      <c r="D441" s="74" t="s">
        <v>12</v>
      </c>
      <c r="E441" s="70" t="s">
        <v>284</v>
      </c>
      <c r="F441" s="70" t="s">
        <v>43</v>
      </c>
      <c r="G441" s="72">
        <f t="shared" si="57"/>
        <v>14188.5</v>
      </c>
      <c r="H441" s="72">
        <f t="shared" si="57"/>
        <v>0</v>
      </c>
      <c r="I441" s="72">
        <f t="shared" si="57"/>
        <v>14188.5</v>
      </c>
      <c r="J441" s="72">
        <f t="shared" si="57"/>
        <v>10426.799</v>
      </c>
      <c r="K441" s="401">
        <f t="shared" si="54"/>
        <v>0.7348767663953202</v>
      </c>
    </row>
    <row r="442" spans="1:11" ht="12.75">
      <c r="A442" s="73" t="s">
        <v>158</v>
      </c>
      <c r="B442" s="74" t="s">
        <v>144</v>
      </c>
      <c r="C442" s="70" t="s">
        <v>95</v>
      </c>
      <c r="D442" s="74" t="s">
        <v>12</v>
      </c>
      <c r="E442" s="70" t="s">
        <v>284</v>
      </c>
      <c r="F442" s="70" t="s">
        <v>31</v>
      </c>
      <c r="G442" s="72">
        <f t="shared" si="57"/>
        <v>14188.5</v>
      </c>
      <c r="H442" s="72">
        <f t="shared" si="57"/>
        <v>0</v>
      </c>
      <c r="I442" s="72">
        <f t="shared" si="57"/>
        <v>14188.5</v>
      </c>
      <c r="J442" s="72">
        <f t="shared" si="57"/>
        <v>10426.799</v>
      </c>
      <c r="K442" s="401">
        <f t="shared" si="54"/>
        <v>0.7348767663953202</v>
      </c>
    </row>
    <row r="443" spans="1:11" ht="12.75">
      <c r="A443" s="166" t="s">
        <v>528</v>
      </c>
      <c r="B443" s="74" t="s">
        <v>144</v>
      </c>
      <c r="C443" s="70" t="s">
        <v>95</v>
      </c>
      <c r="D443" s="74" t="s">
        <v>12</v>
      </c>
      <c r="E443" s="70" t="s">
        <v>284</v>
      </c>
      <c r="F443" s="70" t="s">
        <v>32</v>
      </c>
      <c r="G443" s="72">
        <v>14188.5</v>
      </c>
      <c r="H443" s="72"/>
      <c r="I443" s="72">
        <f>G443+H443</f>
        <v>14188.5</v>
      </c>
      <c r="J443" s="72">
        <v>10426.799</v>
      </c>
      <c r="K443" s="401">
        <f t="shared" si="54"/>
        <v>0.7348767663953202</v>
      </c>
    </row>
    <row r="444" spans="1:11" ht="12.75">
      <c r="A444" s="194" t="s">
        <v>162</v>
      </c>
      <c r="B444" s="93" t="s">
        <v>144</v>
      </c>
      <c r="C444" s="92" t="s">
        <v>95</v>
      </c>
      <c r="D444" s="93" t="s">
        <v>76</v>
      </c>
      <c r="E444" s="92"/>
      <c r="F444" s="92"/>
      <c r="G444" s="195">
        <f aca="true" t="shared" si="58" ref="G444:J446">G445</f>
        <v>615</v>
      </c>
      <c r="H444" s="195">
        <f t="shared" si="58"/>
        <v>0</v>
      </c>
      <c r="I444" s="195">
        <f t="shared" si="58"/>
        <v>615</v>
      </c>
      <c r="J444" s="195">
        <f t="shared" si="58"/>
        <v>343.147</v>
      </c>
      <c r="K444" s="490">
        <f t="shared" si="54"/>
        <v>0.5579626016260163</v>
      </c>
    </row>
    <row r="445" spans="1:11" ht="12.75">
      <c r="A445" s="201" t="s">
        <v>96</v>
      </c>
      <c r="B445" s="74" t="s">
        <v>144</v>
      </c>
      <c r="C445" s="70" t="s">
        <v>95</v>
      </c>
      <c r="D445" s="74" t="s">
        <v>76</v>
      </c>
      <c r="E445" s="70" t="s">
        <v>283</v>
      </c>
      <c r="F445" s="70" t="s">
        <v>43</v>
      </c>
      <c r="G445" s="72">
        <f t="shared" si="58"/>
        <v>615</v>
      </c>
      <c r="H445" s="72">
        <f t="shared" si="58"/>
        <v>0</v>
      </c>
      <c r="I445" s="72">
        <f t="shared" si="58"/>
        <v>615</v>
      </c>
      <c r="J445" s="72">
        <f t="shared" si="58"/>
        <v>343.147</v>
      </c>
      <c r="K445" s="401">
        <f t="shared" si="54"/>
        <v>0.5579626016260163</v>
      </c>
    </row>
    <row r="446" spans="1:11" ht="12.75">
      <c r="A446" s="73" t="s">
        <v>158</v>
      </c>
      <c r="B446" s="74" t="s">
        <v>144</v>
      </c>
      <c r="C446" s="70" t="s">
        <v>95</v>
      </c>
      <c r="D446" s="74" t="s">
        <v>76</v>
      </c>
      <c r="E446" s="70" t="s">
        <v>285</v>
      </c>
      <c r="F446" s="70" t="s">
        <v>31</v>
      </c>
      <c r="G446" s="72">
        <f t="shared" si="58"/>
        <v>615</v>
      </c>
      <c r="H446" s="72">
        <f t="shared" si="58"/>
        <v>0</v>
      </c>
      <c r="I446" s="72">
        <f t="shared" si="58"/>
        <v>615</v>
      </c>
      <c r="J446" s="72">
        <f t="shared" si="58"/>
        <v>343.147</v>
      </c>
      <c r="K446" s="401">
        <f t="shared" si="54"/>
        <v>0.5579626016260163</v>
      </c>
    </row>
    <row r="447" spans="1:11" ht="12.75">
      <c r="A447" s="166" t="s">
        <v>528</v>
      </c>
      <c r="B447" s="74" t="s">
        <v>144</v>
      </c>
      <c r="C447" s="70" t="s">
        <v>95</v>
      </c>
      <c r="D447" s="74" t="s">
        <v>76</v>
      </c>
      <c r="E447" s="70" t="s">
        <v>285</v>
      </c>
      <c r="F447" s="70" t="s">
        <v>32</v>
      </c>
      <c r="G447" s="72">
        <v>615</v>
      </c>
      <c r="H447" s="72"/>
      <c r="I447" s="72">
        <f>G447+H447</f>
        <v>615</v>
      </c>
      <c r="J447" s="72">
        <v>343.147</v>
      </c>
      <c r="K447" s="401">
        <f t="shared" si="54"/>
        <v>0.5579626016260163</v>
      </c>
    </row>
    <row r="448" spans="1:11" ht="12.75">
      <c r="A448" s="194" t="s">
        <v>63</v>
      </c>
      <c r="B448" s="93" t="s">
        <v>144</v>
      </c>
      <c r="C448" s="92">
        <v>14</v>
      </c>
      <c r="D448" s="93" t="s">
        <v>14</v>
      </c>
      <c r="E448" s="92"/>
      <c r="F448" s="92"/>
      <c r="G448" s="195">
        <f>+G452</f>
        <v>142.6</v>
      </c>
      <c r="H448" s="195">
        <f>+H452</f>
        <v>0</v>
      </c>
      <c r="I448" s="195">
        <f>+I452+I449</f>
        <v>570.6</v>
      </c>
      <c r="J448" s="195">
        <f>+J452+J449</f>
        <v>312.578</v>
      </c>
      <c r="K448" s="490">
        <f t="shared" si="54"/>
        <v>0.5478058184367331</v>
      </c>
    </row>
    <row r="449" spans="1:11" ht="112.5">
      <c r="A449" s="331" t="s">
        <v>616</v>
      </c>
      <c r="B449" s="350" t="s">
        <v>144</v>
      </c>
      <c r="C449" s="319" t="s">
        <v>95</v>
      </c>
      <c r="D449" s="319" t="s">
        <v>14</v>
      </c>
      <c r="E449" s="319" t="s">
        <v>493</v>
      </c>
      <c r="F449" s="70"/>
      <c r="G449" s="195"/>
      <c r="H449" s="195"/>
      <c r="I449" s="72">
        <f>I450</f>
        <v>428</v>
      </c>
      <c r="J449" s="72">
        <f>J450</f>
        <v>170</v>
      </c>
      <c r="K449" s="401">
        <f t="shared" si="54"/>
        <v>0.397196261682243</v>
      </c>
    </row>
    <row r="450" spans="1:11" ht="12.75">
      <c r="A450" s="201" t="s">
        <v>96</v>
      </c>
      <c r="B450" s="74" t="s">
        <v>144</v>
      </c>
      <c r="C450" s="319" t="s">
        <v>95</v>
      </c>
      <c r="D450" s="319" t="s">
        <v>14</v>
      </c>
      <c r="E450" s="70" t="s">
        <v>493</v>
      </c>
      <c r="F450" s="70">
        <v>500</v>
      </c>
      <c r="G450" s="195"/>
      <c r="H450" s="195"/>
      <c r="I450" s="72">
        <f>I451</f>
        <v>428</v>
      </c>
      <c r="J450" s="72">
        <f>J451</f>
        <v>170</v>
      </c>
      <c r="K450" s="401">
        <f t="shared" si="54"/>
        <v>0.397196261682243</v>
      </c>
    </row>
    <row r="451" spans="1:11" ht="12.75">
      <c r="A451" s="73" t="s">
        <v>81</v>
      </c>
      <c r="B451" s="74" t="s">
        <v>144</v>
      </c>
      <c r="C451" s="319" t="s">
        <v>95</v>
      </c>
      <c r="D451" s="319" t="s">
        <v>14</v>
      </c>
      <c r="E451" s="70" t="s">
        <v>493</v>
      </c>
      <c r="F451" s="70">
        <v>540</v>
      </c>
      <c r="G451" s="195"/>
      <c r="H451" s="195"/>
      <c r="I451" s="72">
        <v>428</v>
      </c>
      <c r="J451" s="72">
        <v>170</v>
      </c>
      <c r="K451" s="401">
        <f t="shared" si="54"/>
        <v>0.397196261682243</v>
      </c>
    </row>
    <row r="452" spans="1:11" ht="12.75">
      <c r="A452" s="201" t="s">
        <v>96</v>
      </c>
      <c r="B452" s="74" t="s">
        <v>144</v>
      </c>
      <c r="C452" s="319" t="s">
        <v>95</v>
      </c>
      <c r="D452" s="319" t="s">
        <v>14</v>
      </c>
      <c r="E452" s="319" t="s">
        <v>283</v>
      </c>
      <c r="F452" s="319" t="s">
        <v>10</v>
      </c>
      <c r="G452" s="72">
        <f aca="true" t="shared" si="59" ref="G452:J456">+G453</f>
        <v>142.6</v>
      </c>
      <c r="H452" s="72">
        <f t="shared" si="59"/>
        <v>0</v>
      </c>
      <c r="I452" s="72">
        <f t="shared" si="59"/>
        <v>142.6</v>
      </c>
      <c r="J452" s="72">
        <f t="shared" si="59"/>
        <v>142.578</v>
      </c>
      <c r="K452" s="401">
        <f t="shared" si="54"/>
        <v>0.9998457223001403</v>
      </c>
    </row>
    <row r="453" spans="1:11" ht="33.75">
      <c r="A453" s="201" t="s">
        <v>97</v>
      </c>
      <c r="B453" s="350" t="s">
        <v>144</v>
      </c>
      <c r="C453" s="319" t="s">
        <v>95</v>
      </c>
      <c r="D453" s="319" t="s">
        <v>14</v>
      </c>
      <c r="E453" s="319" t="s">
        <v>286</v>
      </c>
      <c r="F453" s="319" t="s">
        <v>10</v>
      </c>
      <c r="G453" s="72">
        <f t="shared" si="59"/>
        <v>142.6</v>
      </c>
      <c r="H453" s="72">
        <f t="shared" si="59"/>
        <v>0</v>
      </c>
      <c r="I453" s="72">
        <f t="shared" si="59"/>
        <v>142.6</v>
      </c>
      <c r="J453" s="72">
        <f t="shared" si="59"/>
        <v>142.578</v>
      </c>
      <c r="K453" s="401">
        <f t="shared" si="54"/>
        <v>0.9998457223001403</v>
      </c>
    </row>
    <row r="454" spans="1:11" ht="48" customHeight="1">
      <c r="A454" s="201" t="s">
        <v>164</v>
      </c>
      <c r="B454" s="350" t="s">
        <v>144</v>
      </c>
      <c r="C454" s="319" t="s">
        <v>95</v>
      </c>
      <c r="D454" s="319" t="s">
        <v>14</v>
      </c>
      <c r="E454" s="319" t="s">
        <v>286</v>
      </c>
      <c r="F454" s="319" t="s">
        <v>10</v>
      </c>
      <c r="G454" s="72">
        <f t="shared" si="59"/>
        <v>142.6</v>
      </c>
      <c r="H454" s="72">
        <f t="shared" si="59"/>
        <v>0</v>
      </c>
      <c r="I454" s="72">
        <f t="shared" si="59"/>
        <v>142.6</v>
      </c>
      <c r="J454" s="72">
        <f t="shared" si="59"/>
        <v>142.578</v>
      </c>
      <c r="K454" s="401">
        <f t="shared" si="54"/>
        <v>0.9998457223001403</v>
      </c>
    </row>
    <row r="455" spans="1:11" ht="12.75">
      <c r="A455" s="201" t="s">
        <v>96</v>
      </c>
      <c r="B455" s="350" t="s">
        <v>144</v>
      </c>
      <c r="C455" s="319" t="s">
        <v>95</v>
      </c>
      <c r="D455" s="319" t="s">
        <v>14</v>
      </c>
      <c r="E455" s="319" t="s">
        <v>286</v>
      </c>
      <c r="F455" s="319" t="s">
        <v>43</v>
      </c>
      <c r="G455" s="72">
        <f t="shared" si="59"/>
        <v>142.6</v>
      </c>
      <c r="H455" s="72">
        <f t="shared" si="59"/>
        <v>0</v>
      </c>
      <c r="I455" s="72">
        <f t="shared" si="59"/>
        <v>142.6</v>
      </c>
      <c r="J455" s="72">
        <f t="shared" si="59"/>
        <v>142.578</v>
      </c>
      <c r="K455" s="401">
        <f t="shared" si="54"/>
        <v>0.9998457223001403</v>
      </c>
    </row>
    <row r="456" spans="1:11" ht="12.75">
      <c r="A456" s="73" t="s">
        <v>87</v>
      </c>
      <c r="B456" s="350" t="s">
        <v>144</v>
      </c>
      <c r="C456" s="319" t="s">
        <v>95</v>
      </c>
      <c r="D456" s="319" t="s">
        <v>14</v>
      </c>
      <c r="E456" s="319" t="s">
        <v>286</v>
      </c>
      <c r="F456" s="319" t="s">
        <v>44</v>
      </c>
      <c r="G456" s="72">
        <f t="shared" si="59"/>
        <v>142.6</v>
      </c>
      <c r="H456" s="72">
        <f t="shared" si="59"/>
        <v>0</v>
      </c>
      <c r="I456" s="72">
        <f t="shared" si="59"/>
        <v>142.6</v>
      </c>
      <c r="J456" s="72">
        <f t="shared" si="59"/>
        <v>142.578</v>
      </c>
      <c r="K456" s="401">
        <f t="shared" si="54"/>
        <v>0.9998457223001403</v>
      </c>
    </row>
    <row r="457" spans="1:11" ht="22.5">
      <c r="A457" s="166" t="s">
        <v>529</v>
      </c>
      <c r="B457" s="350" t="s">
        <v>144</v>
      </c>
      <c r="C457" s="319" t="s">
        <v>95</v>
      </c>
      <c r="D457" s="319" t="s">
        <v>14</v>
      </c>
      <c r="E457" s="319" t="s">
        <v>286</v>
      </c>
      <c r="F457" s="319" t="s">
        <v>52</v>
      </c>
      <c r="G457" s="72">
        <v>142.6</v>
      </c>
      <c r="H457" s="72"/>
      <c r="I457" s="72">
        <f>G457+H457</f>
        <v>142.6</v>
      </c>
      <c r="J457" s="72">
        <v>142.578</v>
      </c>
      <c r="K457" s="401">
        <f t="shared" si="54"/>
        <v>0.9998457223001403</v>
      </c>
    </row>
    <row r="458" spans="1:16" ht="21.75">
      <c r="A458" s="88" t="s">
        <v>57</v>
      </c>
      <c r="B458" s="156" t="s">
        <v>25</v>
      </c>
      <c r="C458" s="159"/>
      <c r="D458" s="156"/>
      <c r="E458" s="159"/>
      <c r="F458" s="159"/>
      <c r="G458" s="167">
        <f>G459+G512+G524+G550+G592+G611+G698+G706+G719+G726</f>
        <v>311849.8</v>
      </c>
      <c r="H458" s="167">
        <f>H459+H512+H524+H550+H592+H611+H698+H706+H719+H726</f>
        <v>1679</v>
      </c>
      <c r="I458" s="160">
        <f>I459+I512+I524+I550+I592+I611+I698+I706+I719+I726</f>
        <v>217560.704</v>
      </c>
      <c r="J458" s="160">
        <f>J459+J512+J524+J550+J592+J611+J698+J706+J719+J726</f>
        <v>212633.35399999996</v>
      </c>
      <c r="K458" s="493">
        <f t="shared" si="54"/>
        <v>0.9773518383172725</v>
      </c>
      <c r="L458" s="389">
        <v>217560.719</v>
      </c>
      <c r="M458" s="389">
        <f>I458-L458</f>
        <v>-0.015000000013969839</v>
      </c>
      <c r="N458" s="389">
        <v>212633.403</v>
      </c>
      <c r="O458" s="389">
        <f>N458-J458</f>
        <v>0.04900000002817251</v>
      </c>
      <c r="P458" s="459"/>
    </row>
    <row r="459" spans="1:11" ht="12.75">
      <c r="A459" s="194" t="s">
        <v>11</v>
      </c>
      <c r="B459" s="93" t="s">
        <v>25</v>
      </c>
      <c r="C459" s="92" t="s">
        <v>12</v>
      </c>
      <c r="D459" s="93" t="s">
        <v>8</v>
      </c>
      <c r="E459" s="92" t="s">
        <v>9</v>
      </c>
      <c r="F459" s="92" t="s">
        <v>10</v>
      </c>
      <c r="G459" s="195">
        <f>G460+G489+G484</f>
        <v>17445.9</v>
      </c>
      <c r="H459" s="195">
        <f>H460+H489+H484</f>
        <v>339.75</v>
      </c>
      <c r="I459" s="195">
        <f>I460+I489+I484</f>
        <v>17911.194</v>
      </c>
      <c r="J459" s="195">
        <f>J460+J489+J484</f>
        <v>16014.835</v>
      </c>
      <c r="K459" s="490">
        <f t="shared" si="54"/>
        <v>0.8941243671415764</v>
      </c>
    </row>
    <row r="460" spans="1:15" ht="31.5">
      <c r="A460" s="199" t="s">
        <v>151</v>
      </c>
      <c r="B460" s="93" t="s">
        <v>25</v>
      </c>
      <c r="C460" s="92" t="s">
        <v>12</v>
      </c>
      <c r="D460" s="93" t="s">
        <v>15</v>
      </c>
      <c r="E460" s="92"/>
      <c r="F460" s="92"/>
      <c r="G460" s="195">
        <f>G467+G461</f>
        <v>16952.9</v>
      </c>
      <c r="H460" s="195">
        <f>H467+H461</f>
        <v>39.75</v>
      </c>
      <c r="I460" s="195">
        <f>I467+I461</f>
        <v>17156.566</v>
      </c>
      <c r="J460" s="195">
        <f>J467+J461</f>
        <v>15600.935</v>
      </c>
      <c r="K460" s="490">
        <f t="shared" si="54"/>
        <v>0.9093273677261522</v>
      </c>
      <c r="L460" s="389">
        <v>17156.567</v>
      </c>
      <c r="M460" s="389">
        <f>L460-I460</f>
        <v>0.0010000000002037268</v>
      </c>
      <c r="N460" s="389">
        <v>15600.938</v>
      </c>
      <c r="O460" s="389">
        <f>N460-J460</f>
        <v>0.0030000000006111804</v>
      </c>
    </row>
    <row r="461" spans="1:11" ht="12.75">
      <c r="A461" s="198" t="s">
        <v>387</v>
      </c>
      <c r="B461" s="192" t="s">
        <v>25</v>
      </c>
      <c r="C461" s="70" t="s">
        <v>12</v>
      </c>
      <c r="D461" s="74" t="s">
        <v>15</v>
      </c>
      <c r="E461" s="70" t="s">
        <v>290</v>
      </c>
      <c r="F461" s="70" t="s">
        <v>10</v>
      </c>
      <c r="G461" s="72">
        <f>G462</f>
        <v>996.3000000000001</v>
      </c>
      <c r="H461" s="72">
        <f>H462</f>
        <v>252</v>
      </c>
      <c r="I461" s="72">
        <f>I462</f>
        <v>1297.021</v>
      </c>
      <c r="J461" s="72">
        <f>J462</f>
        <v>1255.6</v>
      </c>
      <c r="K461" s="401">
        <f t="shared" si="54"/>
        <v>0.9680645109061456</v>
      </c>
    </row>
    <row r="462" spans="1:16" ht="33.75">
      <c r="A462" s="73" t="s">
        <v>105</v>
      </c>
      <c r="B462" s="74" t="s">
        <v>25</v>
      </c>
      <c r="C462" s="70" t="s">
        <v>12</v>
      </c>
      <c r="D462" s="74" t="s">
        <v>15</v>
      </c>
      <c r="E462" s="70" t="s">
        <v>291</v>
      </c>
      <c r="F462" s="70" t="s">
        <v>106</v>
      </c>
      <c r="G462" s="72">
        <f>SUM(G463)</f>
        <v>996.3000000000001</v>
      </c>
      <c r="H462" s="72">
        <f>SUM(H463)</f>
        <v>252</v>
      </c>
      <c r="I462" s="72">
        <f>SUM(I463)</f>
        <v>1297.021</v>
      </c>
      <c r="J462" s="72">
        <f>SUM(J463)</f>
        <v>1255.6</v>
      </c>
      <c r="K462" s="401">
        <f t="shared" si="54"/>
        <v>0.9680645109061456</v>
      </c>
      <c r="P462" s="458"/>
    </row>
    <row r="463" spans="1:11" ht="14.25" customHeight="1">
      <c r="A463" s="73" t="s">
        <v>107</v>
      </c>
      <c r="B463" s="192" t="s">
        <v>25</v>
      </c>
      <c r="C463" s="70" t="s">
        <v>12</v>
      </c>
      <c r="D463" s="74" t="s">
        <v>15</v>
      </c>
      <c r="E463" s="70" t="s">
        <v>291</v>
      </c>
      <c r="F463" s="70" t="s">
        <v>108</v>
      </c>
      <c r="G463" s="72">
        <f>SUM(G464:G466)</f>
        <v>996.3000000000001</v>
      </c>
      <c r="H463" s="72">
        <f>SUM(H464:H466)</f>
        <v>252</v>
      </c>
      <c r="I463" s="72">
        <f>SUM(I464:I466)</f>
        <v>1297.021</v>
      </c>
      <c r="J463" s="72">
        <f>SUM(J464:J466)</f>
        <v>1255.6</v>
      </c>
      <c r="K463" s="401">
        <f t="shared" si="54"/>
        <v>0.9680645109061456</v>
      </c>
    </row>
    <row r="464" spans="1:11" ht="12.75">
      <c r="A464" s="198" t="s">
        <v>384</v>
      </c>
      <c r="B464" s="74" t="s">
        <v>25</v>
      </c>
      <c r="C464" s="70" t="s">
        <v>12</v>
      </c>
      <c r="D464" s="74" t="s">
        <v>15</v>
      </c>
      <c r="E464" s="70" t="s">
        <v>291</v>
      </c>
      <c r="F464" s="70" t="s">
        <v>110</v>
      </c>
      <c r="G464" s="72">
        <v>765.2</v>
      </c>
      <c r="H464" s="72"/>
      <c r="I464" s="72">
        <v>792.638</v>
      </c>
      <c r="J464" s="72">
        <v>792.638</v>
      </c>
      <c r="K464" s="401">
        <f t="shared" si="54"/>
        <v>1</v>
      </c>
    </row>
    <row r="465" spans="1:17" ht="33.75">
      <c r="A465" s="198" t="s">
        <v>385</v>
      </c>
      <c r="B465" s="74" t="s">
        <v>25</v>
      </c>
      <c r="C465" s="70" t="s">
        <v>12</v>
      </c>
      <c r="D465" s="74" t="s">
        <v>15</v>
      </c>
      <c r="E465" s="70" t="s">
        <v>291</v>
      </c>
      <c r="F465" s="70">
        <v>129</v>
      </c>
      <c r="G465" s="72">
        <v>231.1</v>
      </c>
      <c r="H465" s="72"/>
      <c r="I465" s="72">
        <v>252.383</v>
      </c>
      <c r="J465" s="72">
        <v>252.383</v>
      </c>
      <c r="K465" s="401">
        <f t="shared" si="54"/>
        <v>1</v>
      </c>
      <c r="Q465" s="458"/>
    </row>
    <row r="466" spans="1:17" ht="22.5">
      <c r="A466" s="198" t="s">
        <v>524</v>
      </c>
      <c r="B466" s="74" t="s">
        <v>25</v>
      </c>
      <c r="C466" s="70" t="s">
        <v>12</v>
      </c>
      <c r="D466" s="74" t="s">
        <v>15</v>
      </c>
      <c r="E466" s="70" t="s">
        <v>676</v>
      </c>
      <c r="F466" s="70">
        <v>122</v>
      </c>
      <c r="G466" s="72"/>
      <c r="H466" s="72">
        <v>252</v>
      </c>
      <c r="I466" s="72">
        <f>G466+H466</f>
        <v>252</v>
      </c>
      <c r="J466" s="72">
        <v>210.579</v>
      </c>
      <c r="K466" s="401">
        <f t="shared" si="54"/>
        <v>0.8356309523809524</v>
      </c>
      <c r="Q466" s="485"/>
    </row>
    <row r="467" spans="1:15" s="327" customFormat="1" ht="22.5">
      <c r="A467" s="73" t="s">
        <v>156</v>
      </c>
      <c r="B467" s="74" t="s">
        <v>25</v>
      </c>
      <c r="C467" s="70" t="s">
        <v>12</v>
      </c>
      <c r="D467" s="74" t="s">
        <v>15</v>
      </c>
      <c r="E467" s="70" t="s">
        <v>288</v>
      </c>
      <c r="F467" s="70" t="s">
        <v>10</v>
      </c>
      <c r="G467" s="72">
        <f>G468+G472+G473+G477</f>
        <v>15956.6</v>
      </c>
      <c r="H467" s="72">
        <f>H468+H472+H473+H477</f>
        <v>-212.25</v>
      </c>
      <c r="I467" s="72">
        <f>I468+I472+I473+I477</f>
        <v>15859.544999999998</v>
      </c>
      <c r="J467" s="72">
        <f>J468+J472+J473+J477</f>
        <v>14345.335</v>
      </c>
      <c r="K467" s="401">
        <f t="shared" si="54"/>
        <v>0.9045237426420494</v>
      </c>
      <c r="L467" s="390"/>
      <c r="M467" s="390"/>
      <c r="N467" s="390"/>
      <c r="O467" s="390"/>
    </row>
    <row r="468" spans="1:11" ht="33.75">
      <c r="A468" s="73" t="s">
        <v>105</v>
      </c>
      <c r="B468" s="74" t="s">
        <v>25</v>
      </c>
      <c r="C468" s="70" t="s">
        <v>12</v>
      </c>
      <c r="D468" s="74" t="s">
        <v>15</v>
      </c>
      <c r="E468" s="70" t="s">
        <v>287</v>
      </c>
      <c r="F468" s="70" t="s">
        <v>106</v>
      </c>
      <c r="G468" s="72">
        <f>G469</f>
        <v>13242.1</v>
      </c>
      <c r="H468" s="72">
        <f>H469</f>
        <v>0</v>
      </c>
      <c r="I468" s="72">
        <f>I469</f>
        <v>13182.246</v>
      </c>
      <c r="J468" s="72">
        <f>J469</f>
        <v>12493.284</v>
      </c>
      <c r="K468" s="401">
        <f t="shared" si="54"/>
        <v>0.9477356134910546</v>
      </c>
    </row>
    <row r="469" spans="1:11" ht="12.75">
      <c r="A469" s="73" t="s">
        <v>107</v>
      </c>
      <c r="B469" s="192" t="s">
        <v>25</v>
      </c>
      <c r="C469" s="70" t="s">
        <v>12</v>
      </c>
      <c r="D469" s="74" t="s">
        <v>15</v>
      </c>
      <c r="E469" s="70" t="s">
        <v>287</v>
      </c>
      <c r="F469" s="70" t="s">
        <v>108</v>
      </c>
      <c r="G469" s="72">
        <f>G470+G471</f>
        <v>13242.1</v>
      </c>
      <c r="H469" s="72">
        <f>H470+H471</f>
        <v>0</v>
      </c>
      <c r="I469" s="72">
        <f>I470+I471</f>
        <v>13182.246</v>
      </c>
      <c r="J469" s="72">
        <f>J470+J471</f>
        <v>12493.284</v>
      </c>
      <c r="K469" s="401">
        <f t="shared" si="54"/>
        <v>0.9477356134910546</v>
      </c>
    </row>
    <row r="470" spans="1:11" ht="12.75">
      <c r="A470" s="198" t="s">
        <v>384</v>
      </c>
      <c r="B470" s="74" t="s">
        <v>25</v>
      </c>
      <c r="C470" s="70" t="s">
        <v>12</v>
      </c>
      <c r="D470" s="74" t="s">
        <v>15</v>
      </c>
      <c r="E470" s="70" t="s">
        <v>287</v>
      </c>
      <c r="F470" s="70" t="s">
        <v>110</v>
      </c>
      <c r="G470" s="72">
        <v>10170.6</v>
      </c>
      <c r="H470" s="72">
        <v>101.9</v>
      </c>
      <c r="I470" s="72">
        <v>10116.292</v>
      </c>
      <c r="J470" s="72">
        <v>9525.43</v>
      </c>
      <c r="K470" s="401">
        <f t="shared" si="54"/>
        <v>0.9415930263776491</v>
      </c>
    </row>
    <row r="471" spans="1:11" ht="33.75">
      <c r="A471" s="198" t="s">
        <v>385</v>
      </c>
      <c r="B471" s="74" t="s">
        <v>25</v>
      </c>
      <c r="C471" s="70" t="s">
        <v>12</v>
      </c>
      <c r="D471" s="74" t="s">
        <v>15</v>
      </c>
      <c r="E471" s="70" t="s">
        <v>287</v>
      </c>
      <c r="F471" s="70">
        <v>129</v>
      </c>
      <c r="G471" s="72">
        <v>3071.5</v>
      </c>
      <c r="H471" s="72">
        <v>-101.9</v>
      </c>
      <c r="I471" s="16">
        <v>3065.954</v>
      </c>
      <c r="J471" s="16">
        <v>2967.854</v>
      </c>
      <c r="K471" s="401">
        <f t="shared" si="54"/>
        <v>0.968003433841473</v>
      </c>
    </row>
    <row r="472" spans="1:11" ht="22.5">
      <c r="A472" s="198" t="s">
        <v>524</v>
      </c>
      <c r="B472" s="192" t="s">
        <v>25</v>
      </c>
      <c r="C472" s="70" t="s">
        <v>12</v>
      </c>
      <c r="D472" s="74" t="s">
        <v>15</v>
      </c>
      <c r="E472" s="70" t="s">
        <v>289</v>
      </c>
      <c r="F472" s="70" t="s">
        <v>112</v>
      </c>
      <c r="G472" s="72">
        <v>25.4</v>
      </c>
      <c r="H472" s="72"/>
      <c r="I472" s="72">
        <f>G472+H472</f>
        <v>25.4</v>
      </c>
      <c r="J472" s="72">
        <v>4.831</v>
      </c>
      <c r="K472" s="401">
        <f t="shared" si="54"/>
        <v>0.19019685039370082</v>
      </c>
    </row>
    <row r="473" spans="1:11" ht="22.5">
      <c r="A473" s="73" t="s">
        <v>386</v>
      </c>
      <c r="B473" s="74" t="s">
        <v>25</v>
      </c>
      <c r="C473" s="70" t="s">
        <v>12</v>
      </c>
      <c r="D473" s="74" t="s">
        <v>15</v>
      </c>
      <c r="E473" s="70" t="s">
        <v>289</v>
      </c>
      <c r="F473" s="70" t="s">
        <v>113</v>
      </c>
      <c r="G473" s="72">
        <f>G474</f>
        <v>2515.4</v>
      </c>
      <c r="H473" s="72">
        <f>H474</f>
        <v>-212.25</v>
      </c>
      <c r="I473" s="72">
        <f>I474</f>
        <v>2260.325</v>
      </c>
      <c r="J473" s="72">
        <f>J474</f>
        <v>1473.568</v>
      </c>
      <c r="K473" s="401">
        <f t="shared" si="54"/>
        <v>0.6519274883036732</v>
      </c>
    </row>
    <row r="474" spans="1:11" ht="22.5">
      <c r="A474" s="73" t="s">
        <v>525</v>
      </c>
      <c r="B474" s="192" t="s">
        <v>25</v>
      </c>
      <c r="C474" s="70" t="s">
        <v>12</v>
      </c>
      <c r="D474" s="74" t="s">
        <v>15</v>
      </c>
      <c r="E474" s="70" t="s">
        <v>289</v>
      </c>
      <c r="F474" s="70" t="s">
        <v>115</v>
      </c>
      <c r="G474" s="72">
        <f>G476+G475</f>
        <v>2515.4</v>
      </c>
      <c r="H474" s="72">
        <f>H476+H475</f>
        <v>-212.25</v>
      </c>
      <c r="I474" s="72">
        <f>I476+I475</f>
        <v>2260.325</v>
      </c>
      <c r="J474" s="72">
        <f>J476+J475</f>
        <v>1473.568</v>
      </c>
      <c r="K474" s="401">
        <f t="shared" si="54"/>
        <v>0.6519274883036732</v>
      </c>
    </row>
    <row r="475" spans="1:11" ht="22.5">
      <c r="A475" s="166" t="s">
        <v>538</v>
      </c>
      <c r="B475" s="192" t="s">
        <v>25</v>
      </c>
      <c r="C475" s="70" t="s">
        <v>12</v>
      </c>
      <c r="D475" s="74" t="s">
        <v>15</v>
      </c>
      <c r="E475" s="70" t="s">
        <v>289</v>
      </c>
      <c r="F475" s="70">
        <v>242</v>
      </c>
      <c r="G475" s="72">
        <v>274.4</v>
      </c>
      <c r="H475" s="72"/>
      <c r="I475" s="72">
        <f>G475+H475</f>
        <v>274.4</v>
      </c>
      <c r="J475" s="72">
        <v>207.632</v>
      </c>
      <c r="K475" s="401">
        <f t="shared" si="54"/>
        <v>0.7566763848396503</v>
      </c>
    </row>
    <row r="476" spans="1:11" ht="22.5">
      <c r="A476" s="166" t="s">
        <v>526</v>
      </c>
      <c r="B476" s="74" t="s">
        <v>25</v>
      </c>
      <c r="C476" s="70" t="s">
        <v>12</v>
      </c>
      <c r="D476" s="74" t="s">
        <v>15</v>
      </c>
      <c r="E476" s="70" t="s">
        <v>289</v>
      </c>
      <c r="F476" s="70" t="s">
        <v>117</v>
      </c>
      <c r="G476" s="72">
        <f>1887+682-113-80-90-15-30</f>
        <v>2241</v>
      </c>
      <c r="H476" s="72">
        <v>-212.25</v>
      </c>
      <c r="I476" s="72">
        <v>1985.925</v>
      </c>
      <c r="J476" s="72">
        <v>1265.936</v>
      </c>
      <c r="K476" s="401">
        <f t="shared" si="54"/>
        <v>0.6374540831098858</v>
      </c>
    </row>
    <row r="477" spans="1:11" ht="12.75">
      <c r="A477" s="166" t="s">
        <v>118</v>
      </c>
      <c r="B477" s="192" t="s">
        <v>25</v>
      </c>
      <c r="C477" s="70" t="s">
        <v>12</v>
      </c>
      <c r="D477" s="74" t="s">
        <v>15</v>
      </c>
      <c r="E477" s="70" t="s">
        <v>289</v>
      </c>
      <c r="F477" s="70" t="s">
        <v>48</v>
      </c>
      <c r="G477" s="72">
        <f>G480</f>
        <v>173.7</v>
      </c>
      <c r="H477" s="72">
        <f>H480</f>
        <v>0</v>
      </c>
      <c r="I477" s="72">
        <f>I480+I478</f>
        <v>391.57399999999996</v>
      </c>
      <c r="J477" s="72">
        <f>J480+J478</f>
        <v>373.65200000000004</v>
      </c>
      <c r="K477" s="401">
        <f t="shared" si="54"/>
        <v>0.9542308733470559</v>
      </c>
    </row>
    <row r="478" spans="1:11" ht="12.75">
      <c r="A478" s="166" t="s">
        <v>779</v>
      </c>
      <c r="B478" s="192" t="s">
        <v>25</v>
      </c>
      <c r="C478" s="70" t="s">
        <v>12</v>
      </c>
      <c r="D478" s="74" t="s">
        <v>15</v>
      </c>
      <c r="E478" s="70" t="s">
        <v>289</v>
      </c>
      <c r="F478" s="70">
        <v>830</v>
      </c>
      <c r="G478" s="72"/>
      <c r="H478" s="72"/>
      <c r="I478" s="72">
        <f>I479</f>
        <v>217.874</v>
      </c>
      <c r="J478" s="72">
        <f>J479</f>
        <v>217.874</v>
      </c>
      <c r="K478" s="401">
        <f t="shared" si="54"/>
        <v>1</v>
      </c>
    </row>
    <row r="479" spans="1:11" ht="22.5">
      <c r="A479" s="166" t="s">
        <v>780</v>
      </c>
      <c r="B479" s="192" t="s">
        <v>25</v>
      </c>
      <c r="C479" s="70" t="s">
        <v>12</v>
      </c>
      <c r="D479" s="74" t="s">
        <v>15</v>
      </c>
      <c r="E479" s="70" t="s">
        <v>289</v>
      </c>
      <c r="F479" s="70">
        <v>831</v>
      </c>
      <c r="G479" s="72"/>
      <c r="H479" s="72"/>
      <c r="I479" s="72">
        <v>217.874</v>
      </c>
      <c r="J479" s="72">
        <v>217.874</v>
      </c>
      <c r="K479" s="401">
        <f t="shared" si="54"/>
        <v>1</v>
      </c>
    </row>
    <row r="480" spans="1:11" ht="12.75">
      <c r="A480" s="166" t="s">
        <v>531</v>
      </c>
      <c r="B480" s="74" t="s">
        <v>25</v>
      </c>
      <c r="C480" s="70" t="s">
        <v>12</v>
      </c>
      <c r="D480" s="74" t="s">
        <v>15</v>
      </c>
      <c r="E480" s="70" t="s">
        <v>289</v>
      </c>
      <c r="F480" s="70" t="s">
        <v>119</v>
      </c>
      <c r="G480" s="72">
        <f>G481+G482</f>
        <v>173.7</v>
      </c>
      <c r="H480" s="72">
        <f>H481+H482</f>
        <v>0</v>
      </c>
      <c r="I480" s="72">
        <f>I481+I482+I483</f>
        <v>173.7</v>
      </c>
      <c r="J480" s="72">
        <f>J481+J482+J483</f>
        <v>155.77800000000002</v>
      </c>
      <c r="K480" s="401">
        <f t="shared" si="54"/>
        <v>0.8968221070811746</v>
      </c>
    </row>
    <row r="481" spans="1:15" s="327" customFormat="1" ht="12.75">
      <c r="A481" s="220" t="s">
        <v>17</v>
      </c>
      <c r="B481" s="192" t="s">
        <v>25</v>
      </c>
      <c r="C481" s="70" t="s">
        <v>12</v>
      </c>
      <c r="D481" s="74" t="s">
        <v>15</v>
      </c>
      <c r="E481" s="70" t="s">
        <v>289</v>
      </c>
      <c r="F481" s="70" t="s">
        <v>120</v>
      </c>
      <c r="G481" s="72">
        <v>15.5</v>
      </c>
      <c r="H481" s="72"/>
      <c r="I481" s="72">
        <v>77.293</v>
      </c>
      <c r="J481" s="72">
        <v>66.601</v>
      </c>
      <c r="K481" s="401">
        <f t="shared" si="54"/>
        <v>0.8616692326601373</v>
      </c>
      <c r="L481" s="390"/>
      <c r="M481" s="390"/>
      <c r="N481" s="390"/>
      <c r="O481" s="390"/>
    </row>
    <row r="482" spans="1:15" s="327" customFormat="1" ht="12.75">
      <c r="A482" s="166" t="s">
        <v>532</v>
      </c>
      <c r="B482" s="192" t="s">
        <v>25</v>
      </c>
      <c r="C482" s="70" t="s">
        <v>12</v>
      </c>
      <c r="D482" s="74" t="s">
        <v>15</v>
      </c>
      <c r="E482" s="70" t="s">
        <v>289</v>
      </c>
      <c r="F482" s="70">
        <v>852</v>
      </c>
      <c r="G482" s="72">
        <v>158.2</v>
      </c>
      <c r="H482" s="72"/>
      <c r="I482" s="72">
        <v>3.2</v>
      </c>
      <c r="J482" s="72">
        <v>0</v>
      </c>
      <c r="K482" s="401">
        <f t="shared" si="54"/>
        <v>0</v>
      </c>
      <c r="L482" s="390"/>
      <c r="M482" s="390"/>
      <c r="N482" s="390"/>
      <c r="O482" s="390"/>
    </row>
    <row r="483" spans="1:15" s="327" customFormat="1" ht="12.75">
      <c r="A483" s="73" t="s">
        <v>537</v>
      </c>
      <c r="B483" s="192" t="s">
        <v>25</v>
      </c>
      <c r="C483" s="70" t="s">
        <v>12</v>
      </c>
      <c r="D483" s="74" t="s">
        <v>15</v>
      </c>
      <c r="E483" s="70" t="s">
        <v>289</v>
      </c>
      <c r="F483" s="70">
        <v>853</v>
      </c>
      <c r="G483" s="72"/>
      <c r="H483" s="72"/>
      <c r="I483" s="72">
        <v>93.207</v>
      </c>
      <c r="J483" s="72">
        <v>89.177</v>
      </c>
      <c r="K483" s="401">
        <f t="shared" si="54"/>
        <v>0.9567629040737285</v>
      </c>
      <c r="L483" s="390"/>
      <c r="M483" s="390"/>
      <c r="N483" s="390"/>
      <c r="O483" s="390"/>
    </row>
    <row r="484" spans="1:15" s="327" customFormat="1" ht="12.75">
      <c r="A484" s="207" t="s">
        <v>677</v>
      </c>
      <c r="B484" s="344" t="s">
        <v>25</v>
      </c>
      <c r="C484" s="92" t="s">
        <v>12</v>
      </c>
      <c r="D484" s="93" t="s">
        <v>86</v>
      </c>
      <c r="E484" s="70"/>
      <c r="F484" s="92"/>
      <c r="G484" s="195">
        <f aca="true" t="shared" si="60" ref="G484:H487">G485</f>
        <v>0</v>
      </c>
      <c r="H484" s="195">
        <f t="shared" si="60"/>
        <v>300</v>
      </c>
      <c r="I484" s="195">
        <f aca="true" t="shared" si="61" ref="I484:J487">I485</f>
        <v>261.628</v>
      </c>
      <c r="J484" s="195">
        <f t="shared" si="61"/>
        <v>0</v>
      </c>
      <c r="K484" s="490">
        <f t="shared" si="54"/>
        <v>0</v>
      </c>
      <c r="L484" s="390"/>
      <c r="M484" s="390"/>
      <c r="N484" s="390"/>
      <c r="O484" s="390"/>
    </row>
    <row r="485" spans="1:15" s="327" customFormat="1" ht="33.75">
      <c r="A485" s="331" t="s">
        <v>454</v>
      </c>
      <c r="B485" s="74" t="s">
        <v>25</v>
      </c>
      <c r="C485" s="70" t="s">
        <v>12</v>
      </c>
      <c r="D485" s="74" t="s">
        <v>86</v>
      </c>
      <c r="E485" s="70" t="s">
        <v>456</v>
      </c>
      <c r="F485" s="70"/>
      <c r="G485" s="72">
        <f t="shared" si="60"/>
        <v>0</v>
      </c>
      <c r="H485" s="72">
        <f t="shared" si="60"/>
        <v>300</v>
      </c>
      <c r="I485" s="72">
        <f t="shared" si="61"/>
        <v>261.628</v>
      </c>
      <c r="J485" s="72">
        <f t="shared" si="61"/>
        <v>0</v>
      </c>
      <c r="K485" s="401">
        <f t="shared" si="54"/>
        <v>0</v>
      </c>
      <c r="L485" s="390"/>
      <c r="M485" s="390"/>
      <c r="N485" s="390"/>
      <c r="O485" s="390"/>
    </row>
    <row r="486" spans="1:15" s="327" customFormat="1" ht="22.5">
      <c r="A486" s="73" t="s">
        <v>386</v>
      </c>
      <c r="B486" s="74" t="s">
        <v>25</v>
      </c>
      <c r="C486" s="70" t="s">
        <v>12</v>
      </c>
      <c r="D486" s="74" t="s">
        <v>86</v>
      </c>
      <c r="E486" s="70" t="s">
        <v>456</v>
      </c>
      <c r="F486" s="319" t="s">
        <v>113</v>
      </c>
      <c r="G486" s="72">
        <f t="shared" si="60"/>
        <v>0</v>
      </c>
      <c r="H486" s="72">
        <f t="shared" si="60"/>
        <v>300</v>
      </c>
      <c r="I486" s="72">
        <f t="shared" si="61"/>
        <v>261.628</v>
      </c>
      <c r="J486" s="72">
        <f t="shared" si="61"/>
        <v>0</v>
      </c>
      <c r="K486" s="401">
        <f t="shared" si="54"/>
        <v>0</v>
      </c>
      <c r="L486" s="390"/>
      <c r="M486" s="390"/>
      <c r="N486" s="390"/>
      <c r="O486" s="390"/>
    </row>
    <row r="487" spans="1:15" s="327" customFormat="1" ht="22.5">
      <c r="A487" s="73" t="s">
        <v>525</v>
      </c>
      <c r="B487" s="74" t="s">
        <v>25</v>
      </c>
      <c r="C487" s="70" t="s">
        <v>12</v>
      </c>
      <c r="D487" s="74" t="s">
        <v>86</v>
      </c>
      <c r="E487" s="70" t="s">
        <v>456</v>
      </c>
      <c r="F487" s="319" t="s">
        <v>115</v>
      </c>
      <c r="G487" s="72">
        <f t="shared" si="60"/>
        <v>0</v>
      </c>
      <c r="H487" s="72">
        <f t="shared" si="60"/>
        <v>300</v>
      </c>
      <c r="I487" s="72">
        <f t="shared" si="61"/>
        <v>261.628</v>
      </c>
      <c r="J487" s="72">
        <f t="shared" si="61"/>
        <v>0</v>
      </c>
      <c r="K487" s="401">
        <f t="shared" si="54"/>
        <v>0</v>
      </c>
      <c r="L487" s="390"/>
      <c r="M487" s="390"/>
      <c r="N487" s="390"/>
      <c r="O487" s="390"/>
    </row>
    <row r="488" spans="1:15" s="327" customFormat="1" ht="22.5">
      <c r="A488" s="166" t="s">
        <v>526</v>
      </c>
      <c r="B488" s="74" t="s">
        <v>25</v>
      </c>
      <c r="C488" s="70" t="s">
        <v>12</v>
      </c>
      <c r="D488" s="74" t="s">
        <v>86</v>
      </c>
      <c r="E488" s="70" t="s">
        <v>456</v>
      </c>
      <c r="F488" s="319" t="s">
        <v>117</v>
      </c>
      <c r="G488" s="72">
        <v>0</v>
      </c>
      <c r="H488" s="72">
        <v>300</v>
      </c>
      <c r="I488" s="72">
        <v>261.628</v>
      </c>
      <c r="J488" s="72">
        <v>0</v>
      </c>
      <c r="K488" s="401">
        <f t="shared" si="54"/>
        <v>0</v>
      </c>
      <c r="L488" s="390"/>
      <c r="M488" s="390"/>
      <c r="N488" s="390"/>
      <c r="O488" s="390"/>
    </row>
    <row r="489" spans="1:15" s="327" customFormat="1" ht="12.75">
      <c r="A489" s="225" t="s">
        <v>152</v>
      </c>
      <c r="B489" s="93" t="s">
        <v>25</v>
      </c>
      <c r="C489" s="92" t="s">
        <v>12</v>
      </c>
      <c r="D489" s="93" t="s">
        <v>18</v>
      </c>
      <c r="E489" s="70"/>
      <c r="F489" s="70"/>
      <c r="G489" s="195">
        <f>G499+G503+G490+G495</f>
        <v>493</v>
      </c>
      <c r="H489" s="195">
        <f>H499+H503+H490+H495</f>
        <v>0</v>
      </c>
      <c r="I489" s="195">
        <f>I499+I503+I490+I495</f>
        <v>493</v>
      </c>
      <c r="J489" s="195">
        <f>J499+J503+J490+J495</f>
        <v>413.90000000000003</v>
      </c>
      <c r="K489" s="490">
        <f t="shared" si="54"/>
        <v>0.839553752535497</v>
      </c>
      <c r="L489" s="390">
        <v>493</v>
      </c>
      <c r="M489" s="390">
        <f>I489-L489</f>
        <v>0</v>
      </c>
      <c r="N489" s="390">
        <v>413.9</v>
      </c>
      <c r="O489" s="390">
        <f>J489-N489</f>
        <v>0</v>
      </c>
    </row>
    <row r="490" spans="1:15" s="327" customFormat="1" ht="31.5">
      <c r="A490" s="194" t="s">
        <v>656</v>
      </c>
      <c r="B490" s="93" t="s">
        <v>25</v>
      </c>
      <c r="C490" s="92" t="s">
        <v>12</v>
      </c>
      <c r="D490" s="93" t="s">
        <v>18</v>
      </c>
      <c r="E490" s="92" t="s">
        <v>475</v>
      </c>
      <c r="F490" s="92"/>
      <c r="G490" s="195">
        <f aca="true" t="shared" si="62" ref="G490:J493">G491</f>
        <v>40</v>
      </c>
      <c r="H490" s="195">
        <f t="shared" si="62"/>
        <v>0</v>
      </c>
      <c r="I490" s="195">
        <f t="shared" si="62"/>
        <v>40</v>
      </c>
      <c r="J490" s="195">
        <f t="shared" si="62"/>
        <v>40</v>
      </c>
      <c r="K490" s="490">
        <f t="shared" si="54"/>
        <v>1</v>
      </c>
      <c r="L490" s="390"/>
      <c r="M490" s="390"/>
      <c r="N490" s="390"/>
      <c r="O490" s="390"/>
    </row>
    <row r="491" spans="1:15" s="327" customFormat="1" ht="22.5">
      <c r="A491" s="73" t="s">
        <v>501</v>
      </c>
      <c r="B491" s="74" t="s">
        <v>25</v>
      </c>
      <c r="C491" s="70" t="s">
        <v>12</v>
      </c>
      <c r="D491" s="74" t="s">
        <v>18</v>
      </c>
      <c r="E491" s="70" t="s">
        <v>502</v>
      </c>
      <c r="F491" s="70"/>
      <c r="G491" s="72">
        <f t="shared" si="62"/>
        <v>40</v>
      </c>
      <c r="H491" s="72">
        <f t="shared" si="62"/>
        <v>0</v>
      </c>
      <c r="I491" s="72">
        <f t="shared" si="62"/>
        <v>40</v>
      </c>
      <c r="J491" s="72">
        <f t="shared" si="62"/>
        <v>40</v>
      </c>
      <c r="K491" s="401">
        <f aca="true" t="shared" si="63" ref="K491:K555">J491/I491*100%</f>
        <v>1</v>
      </c>
      <c r="L491" s="390"/>
      <c r="M491" s="390"/>
      <c r="N491" s="390"/>
      <c r="O491" s="390"/>
    </row>
    <row r="492" spans="1:15" s="327" customFormat="1" ht="22.5">
      <c r="A492" s="73" t="s">
        <v>386</v>
      </c>
      <c r="B492" s="74" t="s">
        <v>25</v>
      </c>
      <c r="C492" s="70" t="s">
        <v>12</v>
      </c>
      <c r="D492" s="74" t="s">
        <v>18</v>
      </c>
      <c r="E492" s="70" t="s">
        <v>502</v>
      </c>
      <c r="F492" s="70" t="s">
        <v>113</v>
      </c>
      <c r="G492" s="72">
        <f t="shared" si="62"/>
        <v>40</v>
      </c>
      <c r="H492" s="72">
        <f t="shared" si="62"/>
        <v>0</v>
      </c>
      <c r="I492" s="72">
        <f t="shared" si="62"/>
        <v>40</v>
      </c>
      <c r="J492" s="72">
        <f t="shared" si="62"/>
        <v>40</v>
      </c>
      <c r="K492" s="401">
        <f t="shared" si="63"/>
        <v>1</v>
      </c>
      <c r="L492" s="390"/>
      <c r="M492" s="390"/>
      <c r="N492" s="390"/>
      <c r="O492" s="390"/>
    </row>
    <row r="493" spans="1:15" s="327" customFormat="1" ht="22.5">
      <c r="A493" s="73" t="s">
        <v>525</v>
      </c>
      <c r="B493" s="74" t="s">
        <v>25</v>
      </c>
      <c r="C493" s="70" t="s">
        <v>12</v>
      </c>
      <c r="D493" s="74" t="s">
        <v>18</v>
      </c>
      <c r="E493" s="70" t="s">
        <v>502</v>
      </c>
      <c r="F493" s="70" t="s">
        <v>115</v>
      </c>
      <c r="G493" s="72">
        <f t="shared" si="62"/>
        <v>40</v>
      </c>
      <c r="H493" s="72">
        <f t="shared" si="62"/>
        <v>0</v>
      </c>
      <c r="I493" s="72">
        <f t="shared" si="62"/>
        <v>40</v>
      </c>
      <c r="J493" s="72">
        <f t="shared" si="62"/>
        <v>40</v>
      </c>
      <c r="K493" s="401">
        <f t="shared" si="63"/>
        <v>1</v>
      </c>
      <c r="L493" s="390"/>
      <c r="M493" s="390"/>
      <c r="N493" s="390"/>
      <c r="O493" s="390"/>
    </row>
    <row r="494" spans="1:15" s="327" customFormat="1" ht="22.5">
      <c r="A494" s="166" t="s">
        <v>526</v>
      </c>
      <c r="B494" s="74" t="s">
        <v>25</v>
      </c>
      <c r="C494" s="70" t="s">
        <v>12</v>
      </c>
      <c r="D494" s="74" t="s">
        <v>18</v>
      </c>
      <c r="E494" s="70" t="s">
        <v>502</v>
      </c>
      <c r="F494" s="70" t="s">
        <v>117</v>
      </c>
      <c r="G494" s="72">
        <v>40</v>
      </c>
      <c r="H494" s="72"/>
      <c r="I494" s="72">
        <f>G494+H494</f>
        <v>40</v>
      </c>
      <c r="J494" s="72">
        <v>40</v>
      </c>
      <c r="K494" s="401">
        <f t="shared" si="63"/>
        <v>1</v>
      </c>
      <c r="L494" s="390"/>
      <c r="M494" s="390"/>
      <c r="N494" s="390"/>
      <c r="O494" s="390"/>
    </row>
    <row r="495" spans="1:15" s="327" customFormat="1" ht="12.75">
      <c r="A495" s="328" t="s">
        <v>506</v>
      </c>
      <c r="B495" s="74" t="s">
        <v>25</v>
      </c>
      <c r="C495" s="70" t="s">
        <v>12</v>
      </c>
      <c r="D495" s="74" t="s">
        <v>18</v>
      </c>
      <c r="E495" s="70" t="s">
        <v>505</v>
      </c>
      <c r="F495" s="70"/>
      <c r="G495" s="72">
        <f aca="true" t="shared" si="64" ref="G495:J497">G496</f>
        <v>80</v>
      </c>
      <c r="H495" s="72">
        <f t="shared" si="64"/>
        <v>0</v>
      </c>
      <c r="I495" s="72">
        <f t="shared" si="64"/>
        <v>80</v>
      </c>
      <c r="J495" s="72">
        <f t="shared" si="64"/>
        <v>80</v>
      </c>
      <c r="K495" s="401">
        <f t="shared" si="63"/>
        <v>1</v>
      </c>
      <c r="L495" s="390"/>
      <c r="M495" s="390"/>
      <c r="N495" s="390"/>
      <c r="O495" s="390"/>
    </row>
    <row r="496" spans="1:15" s="327" customFormat="1" ht="22.5">
      <c r="A496" s="73" t="s">
        <v>386</v>
      </c>
      <c r="B496" s="74" t="s">
        <v>25</v>
      </c>
      <c r="C496" s="70" t="s">
        <v>12</v>
      </c>
      <c r="D496" s="74" t="s">
        <v>18</v>
      </c>
      <c r="E496" s="70" t="s">
        <v>505</v>
      </c>
      <c r="F496" s="70" t="s">
        <v>113</v>
      </c>
      <c r="G496" s="72">
        <f t="shared" si="64"/>
        <v>80</v>
      </c>
      <c r="H496" s="72">
        <f t="shared" si="64"/>
        <v>0</v>
      </c>
      <c r="I496" s="72">
        <f t="shared" si="64"/>
        <v>80</v>
      </c>
      <c r="J496" s="72">
        <f t="shared" si="64"/>
        <v>80</v>
      </c>
      <c r="K496" s="401">
        <f t="shared" si="63"/>
        <v>1</v>
      </c>
      <c r="L496" s="390"/>
      <c r="M496" s="390"/>
      <c r="N496" s="390"/>
      <c r="O496" s="390"/>
    </row>
    <row r="497" spans="1:15" s="327" customFormat="1" ht="22.5">
      <c r="A497" s="73" t="s">
        <v>525</v>
      </c>
      <c r="B497" s="74" t="s">
        <v>25</v>
      </c>
      <c r="C497" s="70" t="s">
        <v>12</v>
      </c>
      <c r="D497" s="74" t="s">
        <v>18</v>
      </c>
      <c r="E497" s="70" t="s">
        <v>505</v>
      </c>
      <c r="F497" s="70" t="s">
        <v>115</v>
      </c>
      <c r="G497" s="72">
        <f t="shared" si="64"/>
        <v>80</v>
      </c>
      <c r="H497" s="72">
        <f t="shared" si="64"/>
        <v>0</v>
      </c>
      <c r="I497" s="72">
        <f t="shared" si="64"/>
        <v>80</v>
      </c>
      <c r="J497" s="72">
        <f t="shared" si="64"/>
        <v>80</v>
      </c>
      <c r="K497" s="401">
        <f t="shared" si="63"/>
        <v>1</v>
      </c>
      <c r="L497" s="390"/>
      <c r="M497" s="390"/>
      <c r="N497" s="390"/>
      <c r="O497" s="390"/>
    </row>
    <row r="498" spans="1:15" s="327" customFormat="1" ht="22.5">
      <c r="A498" s="166" t="s">
        <v>526</v>
      </c>
      <c r="B498" s="74" t="s">
        <v>25</v>
      </c>
      <c r="C498" s="70" t="s">
        <v>12</v>
      </c>
      <c r="D498" s="74" t="s">
        <v>18</v>
      </c>
      <c r="E498" s="70" t="s">
        <v>505</v>
      </c>
      <c r="F498" s="70" t="s">
        <v>117</v>
      </c>
      <c r="G498" s="72">
        <v>80</v>
      </c>
      <c r="H498" s="72"/>
      <c r="I498" s="72">
        <f>G498+H498</f>
        <v>80</v>
      </c>
      <c r="J498" s="72">
        <v>80</v>
      </c>
      <c r="K498" s="401">
        <f t="shared" si="63"/>
        <v>1</v>
      </c>
      <c r="L498" s="390"/>
      <c r="M498" s="390"/>
      <c r="N498" s="390"/>
      <c r="O498" s="390"/>
    </row>
    <row r="499" spans="1:15" s="75" customFormat="1" ht="22.5">
      <c r="A499" s="198" t="s">
        <v>167</v>
      </c>
      <c r="B499" s="74" t="s">
        <v>25</v>
      </c>
      <c r="C499" s="70" t="s">
        <v>12</v>
      </c>
      <c r="D499" s="74" t="s">
        <v>18</v>
      </c>
      <c r="E499" s="70" t="s">
        <v>281</v>
      </c>
      <c r="F499" s="70"/>
      <c r="G499" s="72">
        <f>G500</f>
        <v>1</v>
      </c>
      <c r="H499" s="72">
        <f>H500</f>
        <v>0</v>
      </c>
      <c r="I499" s="72">
        <f>I500</f>
        <v>1</v>
      </c>
      <c r="J499" s="72">
        <f>J500</f>
        <v>0</v>
      </c>
      <c r="K499" s="401">
        <f t="shared" si="63"/>
        <v>0</v>
      </c>
      <c r="L499" s="394"/>
      <c r="M499" s="394"/>
      <c r="N499" s="394"/>
      <c r="O499" s="395"/>
    </row>
    <row r="500" spans="1:15" s="75" customFormat="1" ht="22.5">
      <c r="A500" s="73" t="s">
        <v>386</v>
      </c>
      <c r="B500" s="74" t="s">
        <v>25</v>
      </c>
      <c r="C500" s="70" t="s">
        <v>12</v>
      </c>
      <c r="D500" s="74" t="s">
        <v>18</v>
      </c>
      <c r="E500" s="70" t="s">
        <v>281</v>
      </c>
      <c r="F500" s="70">
        <v>200</v>
      </c>
      <c r="G500" s="72">
        <f>G502</f>
        <v>1</v>
      </c>
      <c r="H500" s="72">
        <f>H502</f>
        <v>0</v>
      </c>
      <c r="I500" s="72">
        <f>I502</f>
        <v>1</v>
      </c>
      <c r="J500" s="72">
        <f>J502</f>
        <v>0</v>
      </c>
      <c r="K500" s="401">
        <f t="shared" si="63"/>
        <v>0</v>
      </c>
      <c r="L500" s="394"/>
      <c r="M500" s="394"/>
      <c r="N500" s="394"/>
      <c r="O500" s="395"/>
    </row>
    <row r="501" spans="1:15" s="75" customFormat="1" ht="22.5">
      <c r="A501" s="73" t="s">
        <v>525</v>
      </c>
      <c r="B501" s="74" t="s">
        <v>25</v>
      </c>
      <c r="C501" s="70" t="s">
        <v>12</v>
      </c>
      <c r="D501" s="74" t="s">
        <v>18</v>
      </c>
      <c r="E501" s="70" t="s">
        <v>281</v>
      </c>
      <c r="F501" s="70">
        <v>240</v>
      </c>
      <c r="G501" s="72"/>
      <c r="H501" s="72"/>
      <c r="I501" s="72">
        <f>I502</f>
        <v>1</v>
      </c>
      <c r="J501" s="72">
        <f>J502</f>
        <v>0</v>
      </c>
      <c r="K501" s="401">
        <f t="shared" si="63"/>
        <v>0</v>
      </c>
      <c r="L501" s="394"/>
      <c r="M501" s="394"/>
      <c r="N501" s="394"/>
      <c r="O501" s="395"/>
    </row>
    <row r="502" spans="1:15" s="75" customFormat="1" ht="22.5">
      <c r="A502" s="166" t="s">
        <v>526</v>
      </c>
      <c r="B502" s="74" t="s">
        <v>25</v>
      </c>
      <c r="C502" s="70" t="s">
        <v>12</v>
      </c>
      <c r="D502" s="74" t="s">
        <v>18</v>
      </c>
      <c r="E502" s="70" t="s">
        <v>281</v>
      </c>
      <c r="F502" s="70">
        <v>244</v>
      </c>
      <c r="G502" s="72">
        <v>1</v>
      </c>
      <c r="H502" s="72"/>
      <c r="I502" s="72">
        <v>1</v>
      </c>
      <c r="J502" s="72">
        <v>0</v>
      </c>
      <c r="K502" s="401">
        <f t="shared" si="63"/>
        <v>0</v>
      </c>
      <c r="L502" s="394"/>
      <c r="M502" s="394"/>
      <c r="N502" s="394"/>
      <c r="O502" s="395"/>
    </row>
    <row r="503" spans="1:15" ht="22.5">
      <c r="A503" s="202" t="s">
        <v>379</v>
      </c>
      <c r="B503" s="74" t="s">
        <v>25</v>
      </c>
      <c r="C503" s="70" t="s">
        <v>12</v>
      </c>
      <c r="D503" s="74" t="s">
        <v>18</v>
      </c>
      <c r="E503" s="70" t="s">
        <v>292</v>
      </c>
      <c r="F503" s="70" t="s">
        <v>10</v>
      </c>
      <c r="G503" s="72">
        <f>G504+G510</f>
        <v>372</v>
      </c>
      <c r="H503" s="72">
        <f>H504+H510</f>
        <v>0</v>
      </c>
      <c r="I503" s="72">
        <f>I504+I510</f>
        <v>372</v>
      </c>
      <c r="J503" s="72">
        <f>J504+J510</f>
        <v>293.90000000000003</v>
      </c>
      <c r="K503" s="401">
        <f t="shared" si="63"/>
        <v>0.7900537634408603</v>
      </c>
      <c r="L503" s="394"/>
      <c r="M503" s="394"/>
      <c r="N503" s="394"/>
      <c r="O503" s="396"/>
    </row>
    <row r="504" spans="1:11" ht="33.75">
      <c r="A504" s="73" t="s">
        <v>105</v>
      </c>
      <c r="B504" s="74" t="s">
        <v>25</v>
      </c>
      <c r="C504" s="70" t="s">
        <v>12</v>
      </c>
      <c r="D504" s="74" t="s">
        <v>18</v>
      </c>
      <c r="E504" s="70" t="s">
        <v>292</v>
      </c>
      <c r="F504" s="70" t="s">
        <v>106</v>
      </c>
      <c r="G504" s="72">
        <f>G505</f>
        <v>341.8</v>
      </c>
      <c r="H504" s="72">
        <f>H505</f>
        <v>0</v>
      </c>
      <c r="I504" s="72">
        <f>I505</f>
        <v>341.8</v>
      </c>
      <c r="J504" s="72">
        <f>J505</f>
        <v>270.889</v>
      </c>
      <c r="K504" s="401">
        <f t="shared" si="63"/>
        <v>0.7925365710942072</v>
      </c>
    </row>
    <row r="505" spans="1:11" ht="12.75">
      <c r="A505" s="73" t="s">
        <v>107</v>
      </c>
      <c r="B505" s="74" t="s">
        <v>25</v>
      </c>
      <c r="C505" s="70" t="s">
        <v>12</v>
      </c>
      <c r="D505" s="74" t="s">
        <v>18</v>
      </c>
      <c r="E505" s="70" t="s">
        <v>292</v>
      </c>
      <c r="F505" s="70" t="s">
        <v>108</v>
      </c>
      <c r="G505" s="72">
        <f>G506+G507+G508</f>
        <v>341.8</v>
      </c>
      <c r="H505" s="72">
        <f>H506+H507+H508</f>
        <v>0</v>
      </c>
      <c r="I505" s="72">
        <f>I506+I507+I508</f>
        <v>341.8</v>
      </c>
      <c r="J505" s="72">
        <f>J506+J507+J508</f>
        <v>270.889</v>
      </c>
      <c r="K505" s="401">
        <f t="shared" si="63"/>
        <v>0.7925365710942072</v>
      </c>
    </row>
    <row r="506" spans="1:11" ht="12.75">
      <c r="A506" s="198" t="s">
        <v>384</v>
      </c>
      <c r="B506" s="74" t="s">
        <v>25</v>
      </c>
      <c r="C506" s="70" t="s">
        <v>12</v>
      </c>
      <c r="D506" s="74" t="s">
        <v>18</v>
      </c>
      <c r="E506" s="70" t="s">
        <v>292</v>
      </c>
      <c r="F506" s="70" t="s">
        <v>110</v>
      </c>
      <c r="G506" s="72">
        <v>260.6</v>
      </c>
      <c r="H506" s="72"/>
      <c r="I506" s="72">
        <f>G506+H506</f>
        <v>260.6</v>
      </c>
      <c r="J506" s="72">
        <v>208.009</v>
      </c>
      <c r="K506" s="401">
        <f t="shared" si="63"/>
        <v>0.7981926323867996</v>
      </c>
    </row>
    <row r="507" spans="1:11" ht="22.5">
      <c r="A507" s="198" t="s">
        <v>524</v>
      </c>
      <c r="B507" s="74" t="s">
        <v>25</v>
      </c>
      <c r="C507" s="70" t="s">
        <v>12</v>
      </c>
      <c r="D507" s="74" t="s">
        <v>18</v>
      </c>
      <c r="E507" s="70" t="s">
        <v>292</v>
      </c>
      <c r="F507" s="70">
        <v>122</v>
      </c>
      <c r="G507" s="72">
        <v>2.5</v>
      </c>
      <c r="H507" s="72"/>
      <c r="I507" s="72">
        <f>G507+H507</f>
        <v>2.5</v>
      </c>
      <c r="J507" s="72">
        <v>0</v>
      </c>
      <c r="K507" s="401">
        <f t="shared" si="63"/>
        <v>0</v>
      </c>
    </row>
    <row r="508" spans="1:11" ht="33.75">
      <c r="A508" s="198" t="s">
        <v>385</v>
      </c>
      <c r="B508" s="74" t="s">
        <v>25</v>
      </c>
      <c r="C508" s="70" t="s">
        <v>12</v>
      </c>
      <c r="D508" s="74" t="s">
        <v>18</v>
      </c>
      <c r="E508" s="70" t="s">
        <v>292</v>
      </c>
      <c r="F508" s="70">
        <v>129</v>
      </c>
      <c r="G508" s="72">
        <v>78.7</v>
      </c>
      <c r="H508" s="72"/>
      <c r="I508" s="72">
        <f>G508+H508</f>
        <v>78.7</v>
      </c>
      <c r="J508" s="72">
        <v>62.88</v>
      </c>
      <c r="K508" s="401">
        <f t="shared" si="63"/>
        <v>0.7989834815756036</v>
      </c>
    </row>
    <row r="509" spans="1:11" ht="22.5">
      <c r="A509" s="73" t="s">
        <v>386</v>
      </c>
      <c r="B509" s="74" t="s">
        <v>25</v>
      </c>
      <c r="C509" s="70" t="s">
        <v>12</v>
      </c>
      <c r="D509" s="74" t="s">
        <v>18</v>
      </c>
      <c r="E509" s="70" t="s">
        <v>292</v>
      </c>
      <c r="F509" s="70">
        <v>200</v>
      </c>
      <c r="G509" s="72">
        <f aca="true" t="shared" si="65" ref="G509:J510">G510</f>
        <v>30.2</v>
      </c>
      <c r="H509" s="72">
        <f t="shared" si="65"/>
        <v>0</v>
      </c>
      <c r="I509" s="72">
        <f t="shared" si="65"/>
        <v>30.2</v>
      </c>
      <c r="J509" s="72">
        <f t="shared" si="65"/>
        <v>23.011</v>
      </c>
      <c r="K509" s="401">
        <f t="shared" si="63"/>
        <v>0.7619536423841059</v>
      </c>
    </row>
    <row r="510" spans="1:15" s="75" customFormat="1" ht="22.5">
      <c r="A510" s="73" t="s">
        <v>525</v>
      </c>
      <c r="B510" s="74" t="s">
        <v>25</v>
      </c>
      <c r="C510" s="70" t="s">
        <v>12</v>
      </c>
      <c r="D510" s="74" t="s">
        <v>18</v>
      </c>
      <c r="E510" s="70" t="s">
        <v>292</v>
      </c>
      <c r="F510" s="70" t="s">
        <v>115</v>
      </c>
      <c r="G510" s="72">
        <f t="shared" si="65"/>
        <v>30.2</v>
      </c>
      <c r="H510" s="72">
        <f t="shared" si="65"/>
        <v>0</v>
      </c>
      <c r="I510" s="72">
        <f t="shared" si="65"/>
        <v>30.2</v>
      </c>
      <c r="J510" s="72">
        <f t="shared" si="65"/>
        <v>23.011</v>
      </c>
      <c r="K510" s="401">
        <f t="shared" si="63"/>
        <v>0.7619536423841059</v>
      </c>
      <c r="L510" s="391"/>
      <c r="M510" s="391"/>
      <c r="N510" s="391"/>
      <c r="O510" s="391"/>
    </row>
    <row r="511" spans="1:15" s="75" customFormat="1" ht="22.5">
      <c r="A511" s="166" t="s">
        <v>526</v>
      </c>
      <c r="B511" s="74" t="s">
        <v>25</v>
      </c>
      <c r="C511" s="70" t="s">
        <v>12</v>
      </c>
      <c r="D511" s="74" t="s">
        <v>18</v>
      </c>
      <c r="E511" s="70" t="s">
        <v>292</v>
      </c>
      <c r="F511" s="70" t="s">
        <v>117</v>
      </c>
      <c r="G511" s="72">
        <v>30.2</v>
      </c>
      <c r="H511" s="72"/>
      <c r="I511" s="72">
        <f>G511+H511</f>
        <v>30.2</v>
      </c>
      <c r="J511" s="72">
        <v>23.011</v>
      </c>
      <c r="K511" s="401">
        <f t="shared" si="63"/>
        <v>0.7619536423841059</v>
      </c>
      <c r="L511" s="391"/>
      <c r="M511" s="391"/>
      <c r="N511" s="391"/>
      <c r="O511" s="391"/>
    </row>
    <row r="512" spans="1:15" ht="12.75">
      <c r="A512" s="194" t="s">
        <v>630</v>
      </c>
      <c r="B512" s="93" t="s">
        <v>25</v>
      </c>
      <c r="C512" s="93" t="s">
        <v>76</v>
      </c>
      <c r="D512" s="93"/>
      <c r="E512" s="92"/>
      <c r="F512" s="92"/>
      <c r="G512" s="195">
        <f aca="true" t="shared" si="66" ref="G512:J514">G513</f>
        <v>191.8</v>
      </c>
      <c r="H512" s="195">
        <f t="shared" si="66"/>
        <v>0</v>
      </c>
      <c r="I512" s="195">
        <f t="shared" si="66"/>
        <v>191.79999999999998</v>
      </c>
      <c r="J512" s="195">
        <f t="shared" si="66"/>
        <v>143.32999999999998</v>
      </c>
      <c r="K512" s="490">
        <f t="shared" si="63"/>
        <v>0.7472888425443169</v>
      </c>
      <c r="L512" s="390">
        <v>191.8</v>
      </c>
      <c r="M512" s="390">
        <f>L512-I512</f>
        <v>0</v>
      </c>
      <c r="N512" s="390">
        <v>143.33</v>
      </c>
      <c r="O512" s="390">
        <f>N512-J512</f>
        <v>0</v>
      </c>
    </row>
    <row r="513" spans="1:15" ht="12.75">
      <c r="A513" s="194" t="s">
        <v>631</v>
      </c>
      <c r="B513" s="93" t="s">
        <v>25</v>
      </c>
      <c r="C513" s="93" t="s">
        <v>76</v>
      </c>
      <c r="D513" s="93" t="s">
        <v>14</v>
      </c>
      <c r="E513" s="93"/>
      <c r="F513" s="93"/>
      <c r="G513" s="195">
        <f t="shared" si="66"/>
        <v>191.8</v>
      </c>
      <c r="H513" s="195">
        <f t="shared" si="66"/>
        <v>0</v>
      </c>
      <c r="I513" s="195">
        <f t="shared" si="66"/>
        <v>191.79999999999998</v>
      </c>
      <c r="J513" s="195">
        <f t="shared" si="66"/>
        <v>143.32999999999998</v>
      </c>
      <c r="K513" s="490">
        <f t="shared" si="63"/>
        <v>0.7472888425443169</v>
      </c>
      <c r="L513" s="390"/>
      <c r="M513" s="390"/>
      <c r="N513" s="390"/>
      <c r="O513" s="390"/>
    </row>
    <row r="514" spans="1:15" s="327" customFormat="1" ht="12.75">
      <c r="A514" s="194" t="s">
        <v>181</v>
      </c>
      <c r="B514" s="93" t="s">
        <v>25</v>
      </c>
      <c r="C514" s="93" t="s">
        <v>76</v>
      </c>
      <c r="D514" s="93" t="s">
        <v>14</v>
      </c>
      <c r="E514" s="94" t="s">
        <v>239</v>
      </c>
      <c r="F514" s="92"/>
      <c r="G514" s="195">
        <f t="shared" si="66"/>
        <v>191.8</v>
      </c>
      <c r="H514" s="195">
        <f t="shared" si="66"/>
        <v>0</v>
      </c>
      <c r="I514" s="195">
        <f t="shared" si="66"/>
        <v>191.79999999999998</v>
      </c>
      <c r="J514" s="195">
        <f t="shared" si="66"/>
        <v>143.32999999999998</v>
      </c>
      <c r="K514" s="490">
        <f t="shared" si="63"/>
        <v>0.7472888425443169</v>
      </c>
      <c r="L514" s="390"/>
      <c r="M514" s="390"/>
      <c r="N514" s="390"/>
      <c r="O514" s="390"/>
    </row>
    <row r="515" spans="1:15" s="75" customFormat="1" ht="45">
      <c r="A515" s="203" t="s">
        <v>180</v>
      </c>
      <c r="B515" s="74" t="s">
        <v>25</v>
      </c>
      <c r="C515" s="74" t="s">
        <v>76</v>
      </c>
      <c r="D515" s="74" t="s">
        <v>14</v>
      </c>
      <c r="E515" s="74" t="s">
        <v>282</v>
      </c>
      <c r="F515" s="70"/>
      <c r="G515" s="72">
        <f>G516+G522</f>
        <v>191.8</v>
      </c>
      <c r="H515" s="72">
        <f>H516+H522</f>
        <v>0</v>
      </c>
      <c r="I515" s="72">
        <f>I516+I522</f>
        <v>191.79999999999998</v>
      </c>
      <c r="J515" s="72">
        <f>J516+J522</f>
        <v>143.32999999999998</v>
      </c>
      <c r="K515" s="401">
        <f t="shared" si="63"/>
        <v>0.7472888425443169</v>
      </c>
      <c r="L515" s="391"/>
      <c r="M515" s="391"/>
      <c r="N515" s="391"/>
      <c r="O515" s="391"/>
    </row>
    <row r="516" spans="1:11" ht="33.75">
      <c r="A516" s="73" t="s">
        <v>105</v>
      </c>
      <c r="B516" s="74" t="s">
        <v>25</v>
      </c>
      <c r="C516" s="74" t="s">
        <v>76</v>
      </c>
      <c r="D516" s="74" t="s">
        <v>14</v>
      </c>
      <c r="E516" s="74" t="s">
        <v>282</v>
      </c>
      <c r="F516" s="70" t="s">
        <v>106</v>
      </c>
      <c r="G516" s="72">
        <f>G517</f>
        <v>187</v>
      </c>
      <c r="H516" s="72">
        <f>H517</f>
        <v>-0.568</v>
      </c>
      <c r="I516" s="72">
        <f>I517</f>
        <v>186.432</v>
      </c>
      <c r="J516" s="72">
        <f>J517</f>
        <v>137.962</v>
      </c>
      <c r="K516" s="401">
        <f t="shared" si="63"/>
        <v>0.7400124442155853</v>
      </c>
    </row>
    <row r="517" spans="1:11" ht="12.75">
      <c r="A517" s="73" t="s">
        <v>142</v>
      </c>
      <c r="B517" s="74" t="s">
        <v>25</v>
      </c>
      <c r="C517" s="74" t="s">
        <v>76</v>
      </c>
      <c r="D517" s="74" t="s">
        <v>14</v>
      </c>
      <c r="E517" s="74" t="s">
        <v>282</v>
      </c>
      <c r="F517" s="70">
        <v>110</v>
      </c>
      <c r="G517" s="72">
        <f>G518+G519+G520</f>
        <v>187</v>
      </c>
      <c r="H517" s="72">
        <f>H518+H519+H520</f>
        <v>-0.568</v>
      </c>
      <c r="I517" s="72">
        <f>I518+I519+I520</f>
        <v>186.432</v>
      </c>
      <c r="J517" s="72">
        <f>J518+J519+J520</f>
        <v>137.962</v>
      </c>
      <c r="K517" s="401">
        <f t="shared" si="63"/>
        <v>0.7400124442155853</v>
      </c>
    </row>
    <row r="518" spans="1:11" ht="12.75">
      <c r="A518" s="73" t="s">
        <v>577</v>
      </c>
      <c r="B518" s="74" t="s">
        <v>25</v>
      </c>
      <c r="C518" s="74" t="s">
        <v>76</v>
      </c>
      <c r="D518" s="74" t="s">
        <v>14</v>
      </c>
      <c r="E518" s="74" t="s">
        <v>282</v>
      </c>
      <c r="F518" s="70">
        <v>111</v>
      </c>
      <c r="G518" s="72">
        <v>143.6</v>
      </c>
      <c r="H518" s="72">
        <v>-0.568</v>
      </c>
      <c r="I518" s="72">
        <f>G518+H518</f>
        <v>143.03199999999998</v>
      </c>
      <c r="J518" s="72">
        <v>105.96</v>
      </c>
      <c r="K518" s="401">
        <f t="shared" si="63"/>
        <v>0.7408132445886235</v>
      </c>
    </row>
    <row r="519" spans="1:11" ht="22.5">
      <c r="A519" s="198" t="s">
        <v>576</v>
      </c>
      <c r="B519" s="74" t="s">
        <v>25</v>
      </c>
      <c r="C519" s="74" t="s">
        <v>76</v>
      </c>
      <c r="D519" s="74" t="s">
        <v>14</v>
      </c>
      <c r="E519" s="74" t="s">
        <v>282</v>
      </c>
      <c r="F519" s="70">
        <v>112</v>
      </c>
      <c r="G519" s="72">
        <v>0</v>
      </c>
      <c r="H519" s="72"/>
      <c r="I519" s="72">
        <f>G519+H519</f>
        <v>0</v>
      </c>
      <c r="J519" s="72">
        <v>0</v>
      </c>
      <c r="K519" s="401" t="e">
        <f t="shared" si="63"/>
        <v>#DIV/0!</v>
      </c>
    </row>
    <row r="520" spans="1:11" ht="22.5">
      <c r="A520" s="198" t="s">
        <v>576</v>
      </c>
      <c r="B520" s="74" t="s">
        <v>25</v>
      </c>
      <c r="C520" s="74" t="s">
        <v>76</v>
      </c>
      <c r="D520" s="74" t="s">
        <v>14</v>
      </c>
      <c r="E520" s="74" t="s">
        <v>282</v>
      </c>
      <c r="F520" s="70">
        <v>119</v>
      </c>
      <c r="G520" s="72">
        <v>43.4</v>
      </c>
      <c r="H520" s="72"/>
      <c r="I520" s="72">
        <f>G520+H520</f>
        <v>43.4</v>
      </c>
      <c r="J520" s="72">
        <v>32.002</v>
      </c>
      <c r="K520" s="401">
        <f t="shared" si="63"/>
        <v>0.737373271889401</v>
      </c>
    </row>
    <row r="521" spans="1:11" ht="22.5">
      <c r="A521" s="73" t="s">
        <v>386</v>
      </c>
      <c r="B521" s="74" t="s">
        <v>25</v>
      </c>
      <c r="C521" s="74" t="s">
        <v>76</v>
      </c>
      <c r="D521" s="74" t="s">
        <v>14</v>
      </c>
      <c r="E521" s="74" t="s">
        <v>282</v>
      </c>
      <c r="F521" s="70">
        <v>200</v>
      </c>
      <c r="G521" s="72">
        <f aca="true" t="shared" si="67" ref="G521:J522">G522</f>
        <v>4.8</v>
      </c>
      <c r="H521" s="72">
        <f t="shared" si="67"/>
        <v>0.568</v>
      </c>
      <c r="I521" s="72">
        <f t="shared" si="67"/>
        <v>5.367999999999999</v>
      </c>
      <c r="J521" s="72">
        <f t="shared" si="67"/>
        <v>5.368</v>
      </c>
      <c r="K521" s="401">
        <f t="shared" si="63"/>
        <v>1.0000000000000002</v>
      </c>
    </row>
    <row r="522" spans="1:15" s="75" customFormat="1" ht="22.5">
      <c r="A522" s="73" t="s">
        <v>525</v>
      </c>
      <c r="B522" s="74" t="s">
        <v>25</v>
      </c>
      <c r="C522" s="74" t="s">
        <v>76</v>
      </c>
      <c r="D522" s="74" t="s">
        <v>14</v>
      </c>
      <c r="E522" s="74" t="s">
        <v>282</v>
      </c>
      <c r="F522" s="70" t="s">
        <v>115</v>
      </c>
      <c r="G522" s="72">
        <f t="shared" si="67"/>
        <v>4.8</v>
      </c>
      <c r="H522" s="72">
        <f t="shared" si="67"/>
        <v>0.568</v>
      </c>
      <c r="I522" s="72">
        <f t="shared" si="67"/>
        <v>5.367999999999999</v>
      </c>
      <c r="J522" s="72">
        <f t="shared" si="67"/>
        <v>5.368</v>
      </c>
      <c r="K522" s="401">
        <f t="shared" si="63"/>
        <v>1.0000000000000002</v>
      </c>
      <c r="L522" s="391"/>
      <c r="M522" s="391"/>
      <c r="N522" s="391"/>
      <c r="O522" s="391"/>
    </row>
    <row r="523" spans="1:15" s="75" customFormat="1" ht="22.5">
      <c r="A523" s="166" t="s">
        <v>526</v>
      </c>
      <c r="B523" s="74" t="s">
        <v>25</v>
      </c>
      <c r="C523" s="74" t="s">
        <v>76</v>
      </c>
      <c r="D523" s="74" t="s">
        <v>14</v>
      </c>
      <c r="E523" s="74" t="s">
        <v>282</v>
      </c>
      <c r="F523" s="70" t="s">
        <v>117</v>
      </c>
      <c r="G523" s="72">
        <v>4.8</v>
      </c>
      <c r="H523" s="72">
        <v>0.568</v>
      </c>
      <c r="I523" s="72">
        <f>G523+H523</f>
        <v>5.367999999999999</v>
      </c>
      <c r="J523" s="72">
        <v>5.368</v>
      </c>
      <c r="K523" s="401">
        <f t="shared" si="63"/>
        <v>1.0000000000000002</v>
      </c>
      <c r="L523" s="391"/>
      <c r="M523" s="391"/>
      <c r="N523" s="391"/>
      <c r="O523" s="391"/>
    </row>
    <row r="524" spans="1:15" s="329" customFormat="1" ht="36" customHeight="1">
      <c r="A524" s="194" t="s">
        <v>638</v>
      </c>
      <c r="B524" s="344" t="s">
        <v>25</v>
      </c>
      <c r="C524" s="92" t="s">
        <v>14</v>
      </c>
      <c r="D524" s="93" t="s">
        <v>8</v>
      </c>
      <c r="E524" s="92" t="s">
        <v>9</v>
      </c>
      <c r="F524" s="92" t="s">
        <v>10</v>
      </c>
      <c r="G524" s="195">
        <f>G525+G540</f>
        <v>1578.1</v>
      </c>
      <c r="H524" s="195">
        <f>H525+H540</f>
        <v>0</v>
      </c>
      <c r="I524" s="195">
        <f>I525+I540</f>
        <v>1630.679</v>
      </c>
      <c r="J524" s="195">
        <f>J525+J540</f>
        <v>1493.001</v>
      </c>
      <c r="K524" s="490">
        <f t="shared" si="63"/>
        <v>0.9155701398006597</v>
      </c>
      <c r="L524" s="397">
        <v>1630.679</v>
      </c>
      <c r="M524" s="397">
        <f>L524-I524</f>
        <v>0</v>
      </c>
      <c r="N524" s="397">
        <v>1493.034</v>
      </c>
      <c r="O524" s="397">
        <f>N524-J524</f>
        <v>0.03300000000012915</v>
      </c>
    </row>
    <row r="525" spans="1:15" s="329" customFormat="1" ht="21">
      <c r="A525" s="194" t="s">
        <v>169</v>
      </c>
      <c r="B525" s="344" t="s">
        <v>25</v>
      </c>
      <c r="C525" s="92" t="s">
        <v>14</v>
      </c>
      <c r="D525" s="93" t="s">
        <v>98</v>
      </c>
      <c r="E525" s="92"/>
      <c r="F525" s="92"/>
      <c r="G525" s="195">
        <f>G526+G535</f>
        <v>1478.1</v>
      </c>
      <c r="H525" s="195">
        <f>H526+H535</f>
        <v>0</v>
      </c>
      <c r="I525" s="195">
        <f>I526+I535</f>
        <v>1530.679</v>
      </c>
      <c r="J525" s="195">
        <f>J526+J535</f>
        <v>1436.1009999999999</v>
      </c>
      <c r="K525" s="490">
        <f t="shared" si="63"/>
        <v>0.9382117347922064</v>
      </c>
      <c r="L525" s="397"/>
      <c r="M525" s="397"/>
      <c r="N525" s="397"/>
      <c r="O525" s="397"/>
    </row>
    <row r="526" spans="1:15" s="329" customFormat="1" ht="11.25">
      <c r="A526" s="198" t="s">
        <v>294</v>
      </c>
      <c r="B526" s="74" t="s">
        <v>25</v>
      </c>
      <c r="C526" s="70" t="s">
        <v>14</v>
      </c>
      <c r="D526" s="74" t="s">
        <v>98</v>
      </c>
      <c r="E526" s="70" t="s">
        <v>293</v>
      </c>
      <c r="F526" s="92"/>
      <c r="G526" s="72">
        <f>G527+G531</f>
        <v>1098.1</v>
      </c>
      <c r="H526" s="72">
        <f>H527+H531</f>
        <v>0</v>
      </c>
      <c r="I526" s="72">
        <f>I527+I531</f>
        <v>1109.232</v>
      </c>
      <c r="J526" s="72">
        <f>J527+J531</f>
        <v>1043.0269999999998</v>
      </c>
      <c r="K526" s="401">
        <f t="shared" si="63"/>
        <v>0.9403145599838445</v>
      </c>
      <c r="L526" s="397"/>
      <c r="M526" s="397"/>
      <c r="N526" s="397"/>
      <c r="O526" s="397"/>
    </row>
    <row r="527" spans="1:15" s="75" customFormat="1" ht="33.75">
      <c r="A527" s="73" t="s">
        <v>105</v>
      </c>
      <c r="B527" s="74" t="s">
        <v>25</v>
      </c>
      <c r="C527" s="70" t="s">
        <v>14</v>
      </c>
      <c r="D527" s="74" t="s">
        <v>98</v>
      </c>
      <c r="E527" s="70" t="s">
        <v>293</v>
      </c>
      <c r="F527" s="70" t="s">
        <v>106</v>
      </c>
      <c r="G527" s="72">
        <f>G528</f>
        <v>985.1</v>
      </c>
      <c r="H527" s="72">
        <f>H528</f>
        <v>0</v>
      </c>
      <c r="I527" s="72">
        <f>I528</f>
        <v>996.232</v>
      </c>
      <c r="J527" s="72">
        <f>J528</f>
        <v>977.5909999999999</v>
      </c>
      <c r="K527" s="401">
        <f t="shared" si="63"/>
        <v>0.9812884950493459</v>
      </c>
      <c r="L527" s="391"/>
      <c r="M527" s="391"/>
      <c r="N527" s="391"/>
      <c r="O527" s="391"/>
    </row>
    <row r="528" spans="1:15" s="75" customFormat="1" ht="11.25">
      <c r="A528" s="73" t="s">
        <v>142</v>
      </c>
      <c r="B528" s="74" t="s">
        <v>25</v>
      </c>
      <c r="C528" s="70" t="s">
        <v>14</v>
      </c>
      <c r="D528" s="74" t="s">
        <v>98</v>
      </c>
      <c r="E528" s="70" t="s">
        <v>293</v>
      </c>
      <c r="F528" s="70">
        <v>110</v>
      </c>
      <c r="G528" s="72">
        <f>G529+G530</f>
        <v>985.1</v>
      </c>
      <c r="H528" s="72">
        <f>H529+H530</f>
        <v>0</v>
      </c>
      <c r="I528" s="72">
        <f>I529+I530</f>
        <v>996.232</v>
      </c>
      <c r="J528" s="72">
        <f>J529+J530</f>
        <v>977.5909999999999</v>
      </c>
      <c r="K528" s="401">
        <f t="shared" si="63"/>
        <v>0.9812884950493459</v>
      </c>
      <c r="L528" s="391"/>
      <c r="M528" s="391"/>
      <c r="N528" s="391"/>
      <c r="O528" s="391"/>
    </row>
    <row r="529" spans="1:15" s="75" customFormat="1" ht="11.25">
      <c r="A529" s="73" t="s">
        <v>577</v>
      </c>
      <c r="B529" s="74" t="s">
        <v>25</v>
      </c>
      <c r="C529" s="70" t="s">
        <v>14</v>
      </c>
      <c r="D529" s="74" t="s">
        <v>98</v>
      </c>
      <c r="E529" s="70" t="s">
        <v>293</v>
      </c>
      <c r="F529" s="70">
        <v>111</v>
      </c>
      <c r="G529" s="72">
        <v>756.6</v>
      </c>
      <c r="H529" s="72"/>
      <c r="I529" s="231">
        <f>G529+H529</f>
        <v>756.6</v>
      </c>
      <c r="J529" s="72">
        <v>737.959</v>
      </c>
      <c r="K529" s="494">
        <f t="shared" si="63"/>
        <v>0.9753621464446206</v>
      </c>
      <c r="L529" s="391"/>
      <c r="M529" s="391"/>
      <c r="N529" s="391"/>
      <c r="O529" s="391"/>
    </row>
    <row r="530" spans="1:15" s="75" customFormat="1" ht="22.5">
      <c r="A530" s="198" t="s">
        <v>576</v>
      </c>
      <c r="B530" s="74" t="s">
        <v>25</v>
      </c>
      <c r="C530" s="70" t="s">
        <v>14</v>
      </c>
      <c r="D530" s="74" t="s">
        <v>98</v>
      </c>
      <c r="E530" s="70" t="s">
        <v>293</v>
      </c>
      <c r="F530" s="70">
        <v>119</v>
      </c>
      <c r="G530" s="72">
        <v>228.5</v>
      </c>
      <c r="H530" s="72"/>
      <c r="I530" s="231">
        <v>239.632</v>
      </c>
      <c r="J530" s="72">
        <v>239.632</v>
      </c>
      <c r="K530" s="494">
        <f t="shared" si="63"/>
        <v>1</v>
      </c>
      <c r="L530" s="391"/>
      <c r="M530" s="391"/>
      <c r="N530" s="391"/>
      <c r="O530" s="391"/>
    </row>
    <row r="531" spans="1:15" s="75" customFormat="1" ht="22.5">
      <c r="A531" s="73" t="s">
        <v>386</v>
      </c>
      <c r="B531" s="74" t="s">
        <v>25</v>
      </c>
      <c r="C531" s="70" t="s">
        <v>14</v>
      </c>
      <c r="D531" s="74" t="s">
        <v>98</v>
      </c>
      <c r="E531" s="70" t="s">
        <v>293</v>
      </c>
      <c r="F531" s="70">
        <v>200</v>
      </c>
      <c r="G531" s="72">
        <f>G532</f>
        <v>113</v>
      </c>
      <c r="H531" s="72">
        <f>H532</f>
        <v>0</v>
      </c>
      <c r="I531" s="72">
        <f>I532</f>
        <v>113</v>
      </c>
      <c r="J531" s="72">
        <f>J532</f>
        <v>65.43599999999999</v>
      </c>
      <c r="K531" s="401">
        <f t="shared" si="63"/>
        <v>0.579079646017699</v>
      </c>
      <c r="L531" s="391"/>
      <c r="M531" s="391"/>
      <c r="N531" s="391"/>
      <c r="O531" s="391"/>
    </row>
    <row r="532" spans="1:15" s="75" customFormat="1" ht="22.5">
      <c r="A532" s="73" t="s">
        <v>525</v>
      </c>
      <c r="B532" s="74" t="s">
        <v>25</v>
      </c>
      <c r="C532" s="70" t="s">
        <v>14</v>
      </c>
      <c r="D532" s="74" t="s">
        <v>98</v>
      </c>
      <c r="E532" s="70" t="s">
        <v>293</v>
      </c>
      <c r="F532" s="70">
        <v>240</v>
      </c>
      <c r="G532" s="72">
        <f>G533+G534</f>
        <v>113</v>
      </c>
      <c r="H532" s="72">
        <f>H533+H534</f>
        <v>0</v>
      </c>
      <c r="I532" s="72">
        <f>I533+I534</f>
        <v>113</v>
      </c>
      <c r="J532" s="72">
        <f>J533+J534</f>
        <v>65.43599999999999</v>
      </c>
      <c r="K532" s="401">
        <f t="shared" si="63"/>
        <v>0.579079646017699</v>
      </c>
      <c r="L532" s="391"/>
      <c r="M532" s="391"/>
      <c r="N532" s="391"/>
      <c r="O532" s="391"/>
    </row>
    <row r="533" spans="1:15" s="75" customFormat="1" ht="22.5">
      <c r="A533" s="166" t="s">
        <v>538</v>
      </c>
      <c r="B533" s="74" t="s">
        <v>25</v>
      </c>
      <c r="C533" s="70" t="s">
        <v>14</v>
      </c>
      <c r="D533" s="74" t="s">
        <v>98</v>
      </c>
      <c r="E533" s="70" t="s">
        <v>293</v>
      </c>
      <c r="F533" s="70">
        <v>242</v>
      </c>
      <c r="G533" s="72">
        <v>58</v>
      </c>
      <c r="H533" s="72"/>
      <c r="I533" s="231">
        <f>G533+H533</f>
        <v>58</v>
      </c>
      <c r="J533" s="72">
        <v>38.117</v>
      </c>
      <c r="K533" s="494">
        <f t="shared" si="63"/>
        <v>0.6571896551724138</v>
      </c>
      <c r="L533" s="391"/>
      <c r="M533" s="391"/>
      <c r="N533" s="391"/>
      <c r="O533" s="391"/>
    </row>
    <row r="534" spans="1:15" s="75" customFormat="1" ht="22.5">
      <c r="A534" s="166" t="s">
        <v>526</v>
      </c>
      <c r="B534" s="74" t="s">
        <v>25</v>
      </c>
      <c r="C534" s="70" t="s">
        <v>14</v>
      </c>
      <c r="D534" s="74" t="s">
        <v>98</v>
      </c>
      <c r="E534" s="70" t="s">
        <v>293</v>
      </c>
      <c r="F534" s="70">
        <v>244</v>
      </c>
      <c r="G534" s="72">
        <f>5+50</f>
        <v>55</v>
      </c>
      <c r="H534" s="72"/>
      <c r="I534" s="231">
        <f>G534+H534</f>
        <v>55</v>
      </c>
      <c r="J534" s="72">
        <v>27.319</v>
      </c>
      <c r="K534" s="494">
        <f t="shared" si="63"/>
        <v>0.4967090909090909</v>
      </c>
      <c r="L534" s="391"/>
      <c r="M534" s="391"/>
      <c r="N534" s="391"/>
      <c r="O534" s="391"/>
    </row>
    <row r="535" spans="1:15" s="75" customFormat="1" ht="42">
      <c r="A535" s="330" t="s">
        <v>657</v>
      </c>
      <c r="B535" s="93" t="s">
        <v>25</v>
      </c>
      <c r="C535" s="92" t="s">
        <v>14</v>
      </c>
      <c r="D535" s="93" t="s">
        <v>98</v>
      </c>
      <c r="E535" s="92" t="s">
        <v>617</v>
      </c>
      <c r="F535" s="92"/>
      <c r="G535" s="195">
        <f aca="true" t="shared" si="68" ref="G535:J536">G536</f>
        <v>380</v>
      </c>
      <c r="H535" s="195">
        <f t="shared" si="68"/>
        <v>0</v>
      </c>
      <c r="I535" s="195">
        <f t="shared" si="68"/>
        <v>421.447</v>
      </c>
      <c r="J535" s="195">
        <f t="shared" si="68"/>
        <v>393.074</v>
      </c>
      <c r="K535" s="490">
        <f t="shared" si="63"/>
        <v>0.9326771812351257</v>
      </c>
      <c r="L535" s="391"/>
      <c r="M535" s="391"/>
      <c r="N535" s="391"/>
      <c r="O535" s="391"/>
    </row>
    <row r="536" spans="1:15" s="75" customFormat="1" ht="33.75">
      <c r="A536" s="331" t="s">
        <v>454</v>
      </c>
      <c r="B536" s="74" t="s">
        <v>25</v>
      </c>
      <c r="C536" s="70" t="s">
        <v>14</v>
      </c>
      <c r="D536" s="74" t="s">
        <v>98</v>
      </c>
      <c r="E536" s="70" t="s">
        <v>456</v>
      </c>
      <c r="F536" s="70"/>
      <c r="G536" s="72">
        <f t="shared" si="68"/>
        <v>380</v>
      </c>
      <c r="H536" s="72">
        <f t="shared" si="68"/>
        <v>0</v>
      </c>
      <c r="I536" s="72">
        <f t="shared" si="68"/>
        <v>421.447</v>
      </c>
      <c r="J536" s="72">
        <f t="shared" si="68"/>
        <v>393.074</v>
      </c>
      <c r="K536" s="401">
        <f t="shared" si="63"/>
        <v>0.9326771812351257</v>
      </c>
      <c r="L536" s="391"/>
      <c r="M536" s="391"/>
      <c r="N536" s="391"/>
      <c r="O536" s="391"/>
    </row>
    <row r="537" spans="1:11" ht="22.5">
      <c r="A537" s="73" t="s">
        <v>386</v>
      </c>
      <c r="B537" s="74" t="s">
        <v>25</v>
      </c>
      <c r="C537" s="70" t="s">
        <v>14</v>
      </c>
      <c r="D537" s="74" t="s">
        <v>98</v>
      </c>
      <c r="E537" s="70" t="s">
        <v>456</v>
      </c>
      <c r="F537" s="319" t="s">
        <v>113</v>
      </c>
      <c r="G537" s="231">
        <f aca="true" t="shared" si="69" ref="G537:J538">+G538</f>
        <v>380</v>
      </c>
      <c r="H537" s="231">
        <f t="shared" si="69"/>
        <v>0</v>
      </c>
      <c r="I537" s="231">
        <f t="shared" si="69"/>
        <v>421.447</v>
      </c>
      <c r="J537" s="231">
        <f t="shared" si="69"/>
        <v>393.074</v>
      </c>
      <c r="K537" s="494">
        <f t="shared" si="63"/>
        <v>0.9326771812351257</v>
      </c>
    </row>
    <row r="538" spans="1:11" ht="22.5">
      <c r="A538" s="73" t="s">
        <v>525</v>
      </c>
      <c r="B538" s="74" t="s">
        <v>25</v>
      </c>
      <c r="C538" s="70" t="s">
        <v>14</v>
      </c>
      <c r="D538" s="74" t="s">
        <v>98</v>
      </c>
      <c r="E538" s="70" t="s">
        <v>456</v>
      </c>
      <c r="F538" s="319" t="s">
        <v>115</v>
      </c>
      <c r="G538" s="231">
        <f t="shared" si="69"/>
        <v>380</v>
      </c>
      <c r="H538" s="231">
        <f t="shared" si="69"/>
        <v>0</v>
      </c>
      <c r="I538" s="231">
        <f t="shared" si="69"/>
        <v>421.447</v>
      </c>
      <c r="J538" s="231">
        <f t="shared" si="69"/>
        <v>393.074</v>
      </c>
      <c r="K538" s="494">
        <f t="shared" si="63"/>
        <v>0.9326771812351257</v>
      </c>
    </row>
    <row r="539" spans="1:11" ht="22.5">
      <c r="A539" s="166" t="s">
        <v>526</v>
      </c>
      <c r="B539" s="74" t="s">
        <v>25</v>
      </c>
      <c r="C539" s="70" t="s">
        <v>14</v>
      </c>
      <c r="D539" s="74" t="s">
        <v>98</v>
      </c>
      <c r="E539" s="70" t="s">
        <v>456</v>
      </c>
      <c r="F539" s="319" t="s">
        <v>117</v>
      </c>
      <c r="G539" s="231">
        <f>300+50+30</f>
        <v>380</v>
      </c>
      <c r="H539" s="231"/>
      <c r="I539" s="231">
        <v>421.447</v>
      </c>
      <c r="J539" s="231">
        <v>393.074</v>
      </c>
      <c r="K539" s="494">
        <f t="shared" si="63"/>
        <v>0.9326771812351257</v>
      </c>
    </row>
    <row r="540" spans="1:11" ht="21">
      <c r="A540" s="194" t="s">
        <v>0</v>
      </c>
      <c r="B540" s="93" t="s">
        <v>25</v>
      </c>
      <c r="C540" s="92" t="s">
        <v>14</v>
      </c>
      <c r="D540" s="93" t="s">
        <v>95</v>
      </c>
      <c r="E540" s="92" t="s">
        <v>9</v>
      </c>
      <c r="F540" s="92" t="s">
        <v>10</v>
      </c>
      <c r="G540" s="195">
        <f>G541</f>
        <v>100</v>
      </c>
      <c r="H540" s="195">
        <f>H541</f>
        <v>0</v>
      </c>
      <c r="I540" s="195">
        <f>I541</f>
        <v>100</v>
      </c>
      <c r="J540" s="195">
        <f>J541</f>
        <v>56.9</v>
      </c>
      <c r="K540" s="490">
        <f t="shared" si="63"/>
        <v>0.569</v>
      </c>
    </row>
    <row r="541" spans="1:11" ht="31.5">
      <c r="A541" s="194" t="s">
        <v>658</v>
      </c>
      <c r="B541" s="344" t="s">
        <v>25</v>
      </c>
      <c r="C541" s="92" t="s">
        <v>14</v>
      </c>
      <c r="D541" s="93" t="s">
        <v>95</v>
      </c>
      <c r="E541" s="92" t="s">
        <v>458</v>
      </c>
      <c r="F541" s="92" t="s">
        <v>10</v>
      </c>
      <c r="G541" s="195">
        <f>G542+G546</f>
        <v>100</v>
      </c>
      <c r="H541" s="195">
        <f>H542</f>
        <v>0</v>
      </c>
      <c r="I541" s="195">
        <f>I542+I549</f>
        <v>100</v>
      </c>
      <c r="J541" s="209">
        <f>J542+J549</f>
        <v>56.9</v>
      </c>
      <c r="K541" s="490">
        <f t="shared" si="63"/>
        <v>0.569</v>
      </c>
    </row>
    <row r="542" spans="1:11" ht="22.5">
      <c r="A542" s="201" t="s">
        <v>508</v>
      </c>
      <c r="B542" s="74" t="s">
        <v>25</v>
      </c>
      <c r="C542" s="319" t="s">
        <v>14</v>
      </c>
      <c r="D542" s="319" t="s">
        <v>95</v>
      </c>
      <c r="E542" s="70" t="s">
        <v>459</v>
      </c>
      <c r="F542" s="319" t="s">
        <v>10</v>
      </c>
      <c r="G542" s="231">
        <f aca="true" t="shared" si="70" ref="G542:J544">+G543</f>
        <v>70</v>
      </c>
      <c r="H542" s="231">
        <f t="shared" si="70"/>
        <v>0</v>
      </c>
      <c r="I542" s="231">
        <f t="shared" si="70"/>
        <v>70</v>
      </c>
      <c r="J542" s="231">
        <f t="shared" si="70"/>
        <v>40</v>
      </c>
      <c r="K542" s="494">
        <f t="shared" si="63"/>
        <v>0.5714285714285714</v>
      </c>
    </row>
    <row r="543" spans="1:11" ht="22.5">
      <c r="A543" s="73" t="s">
        <v>386</v>
      </c>
      <c r="B543" s="192" t="s">
        <v>25</v>
      </c>
      <c r="C543" s="319" t="s">
        <v>14</v>
      </c>
      <c r="D543" s="319" t="s">
        <v>95</v>
      </c>
      <c r="E543" s="70" t="s">
        <v>459</v>
      </c>
      <c r="F543" s="319" t="s">
        <v>113</v>
      </c>
      <c r="G543" s="231">
        <f t="shared" si="70"/>
        <v>70</v>
      </c>
      <c r="H543" s="231">
        <f t="shared" si="70"/>
        <v>0</v>
      </c>
      <c r="I543" s="231">
        <f t="shared" si="70"/>
        <v>70</v>
      </c>
      <c r="J543" s="231">
        <f t="shared" si="70"/>
        <v>40</v>
      </c>
      <c r="K543" s="494">
        <f t="shared" si="63"/>
        <v>0.5714285714285714</v>
      </c>
    </row>
    <row r="544" spans="1:11" ht="22.5">
      <c r="A544" s="73" t="s">
        <v>525</v>
      </c>
      <c r="B544" s="74" t="s">
        <v>25</v>
      </c>
      <c r="C544" s="319" t="s">
        <v>14</v>
      </c>
      <c r="D544" s="319" t="s">
        <v>95</v>
      </c>
      <c r="E544" s="70" t="s">
        <v>459</v>
      </c>
      <c r="F544" s="319" t="s">
        <v>115</v>
      </c>
      <c r="G544" s="231">
        <f t="shared" si="70"/>
        <v>70</v>
      </c>
      <c r="H544" s="231">
        <f t="shared" si="70"/>
        <v>0</v>
      </c>
      <c r="I544" s="231">
        <f t="shared" si="70"/>
        <v>70</v>
      </c>
      <c r="J544" s="231">
        <f t="shared" si="70"/>
        <v>40</v>
      </c>
      <c r="K544" s="494">
        <f t="shared" si="63"/>
        <v>0.5714285714285714</v>
      </c>
    </row>
    <row r="545" spans="1:11" ht="22.5">
      <c r="A545" s="166" t="s">
        <v>526</v>
      </c>
      <c r="B545" s="192" t="s">
        <v>25</v>
      </c>
      <c r="C545" s="319" t="s">
        <v>14</v>
      </c>
      <c r="D545" s="319" t="s">
        <v>95</v>
      </c>
      <c r="E545" s="70" t="s">
        <v>459</v>
      </c>
      <c r="F545" s="319" t="s">
        <v>117</v>
      </c>
      <c r="G545" s="231">
        <v>70</v>
      </c>
      <c r="H545" s="231"/>
      <c r="I545" s="231">
        <f>G545+H545</f>
        <v>70</v>
      </c>
      <c r="J545" s="231">
        <v>40</v>
      </c>
      <c r="K545" s="494">
        <f t="shared" si="63"/>
        <v>0.5714285714285714</v>
      </c>
    </row>
    <row r="546" spans="1:11" ht="22.5">
      <c r="A546" s="201" t="s">
        <v>509</v>
      </c>
      <c r="B546" s="74" t="s">
        <v>25</v>
      </c>
      <c r="C546" s="319" t="s">
        <v>14</v>
      </c>
      <c r="D546" s="319" t="s">
        <v>95</v>
      </c>
      <c r="E546" s="70" t="s">
        <v>460</v>
      </c>
      <c r="F546" s="319" t="s">
        <v>10</v>
      </c>
      <c r="G546" s="231">
        <f aca="true" t="shared" si="71" ref="G546:J548">+G547</f>
        <v>30</v>
      </c>
      <c r="H546" s="231">
        <f t="shared" si="71"/>
        <v>0</v>
      </c>
      <c r="I546" s="231">
        <f t="shared" si="71"/>
        <v>30</v>
      </c>
      <c r="J546" s="231">
        <f t="shared" si="71"/>
        <v>16.9</v>
      </c>
      <c r="K546" s="494">
        <f t="shared" si="63"/>
        <v>0.5633333333333332</v>
      </c>
    </row>
    <row r="547" spans="1:11" ht="22.5">
      <c r="A547" s="73" t="s">
        <v>386</v>
      </c>
      <c r="B547" s="192" t="s">
        <v>25</v>
      </c>
      <c r="C547" s="319" t="s">
        <v>14</v>
      </c>
      <c r="D547" s="319" t="s">
        <v>95</v>
      </c>
      <c r="E547" s="70" t="s">
        <v>460</v>
      </c>
      <c r="F547" s="319" t="s">
        <v>113</v>
      </c>
      <c r="G547" s="231">
        <f t="shared" si="71"/>
        <v>30</v>
      </c>
      <c r="H547" s="231">
        <f t="shared" si="71"/>
        <v>0</v>
      </c>
      <c r="I547" s="231">
        <f t="shared" si="71"/>
        <v>30</v>
      </c>
      <c r="J547" s="231">
        <f t="shared" si="71"/>
        <v>16.9</v>
      </c>
      <c r="K547" s="494">
        <f t="shared" si="63"/>
        <v>0.5633333333333332</v>
      </c>
    </row>
    <row r="548" spans="1:11" ht="22.5">
      <c r="A548" s="73" t="s">
        <v>525</v>
      </c>
      <c r="B548" s="74" t="s">
        <v>25</v>
      </c>
      <c r="C548" s="319" t="s">
        <v>14</v>
      </c>
      <c r="D548" s="319" t="s">
        <v>95</v>
      </c>
      <c r="E548" s="70" t="s">
        <v>460</v>
      </c>
      <c r="F548" s="319" t="s">
        <v>115</v>
      </c>
      <c r="G548" s="231">
        <f t="shared" si="71"/>
        <v>30</v>
      </c>
      <c r="H548" s="231">
        <f t="shared" si="71"/>
        <v>0</v>
      </c>
      <c r="I548" s="231">
        <f t="shared" si="71"/>
        <v>30</v>
      </c>
      <c r="J548" s="231">
        <f t="shared" si="71"/>
        <v>16.9</v>
      </c>
      <c r="K548" s="494">
        <f t="shared" si="63"/>
        <v>0.5633333333333332</v>
      </c>
    </row>
    <row r="549" spans="1:11" ht="22.5">
      <c r="A549" s="166" t="s">
        <v>526</v>
      </c>
      <c r="B549" s="192" t="s">
        <v>25</v>
      </c>
      <c r="C549" s="319" t="s">
        <v>14</v>
      </c>
      <c r="D549" s="319" t="s">
        <v>95</v>
      </c>
      <c r="E549" s="70" t="s">
        <v>460</v>
      </c>
      <c r="F549" s="319" t="s">
        <v>117</v>
      </c>
      <c r="G549" s="231">
        <v>30</v>
      </c>
      <c r="H549" s="231"/>
      <c r="I549" s="231">
        <f>G549+H549</f>
        <v>30</v>
      </c>
      <c r="J549" s="231">
        <v>16.9</v>
      </c>
      <c r="K549" s="494">
        <f t="shared" si="63"/>
        <v>0.5633333333333332</v>
      </c>
    </row>
    <row r="550" spans="1:15" ht="12.75">
      <c r="A550" s="194" t="s">
        <v>49</v>
      </c>
      <c r="B550" s="93" t="s">
        <v>25</v>
      </c>
      <c r="C550" s="92" t="s">
        <v>15</v>
      </c>
      <c r="D550" s="93"/>
      <c r="E550" s="92"/>
      <c r="F550" s="92"/>
      <c r="G550" s="195">
        <f>G551+G557</f>
        <v>10919.6</v>
      </c>
      <c r="H550" s="195">
        <f>H551+H557</f>
        <v>-200</v>
      </c>
      <c r="I550" s="195">
        <f>I551+I557</f>
        <v>25058.1</v>
      </c>
      <c r="J550" s="195">
        <f>J551+J557</f>
        <v>22876.356000000003</v>
      </c>
      <c r="K550" s="490">
        <f t="shared" si="63"/>
        <v>0.9129325846732196</v>
      </c>
      <c r="L550" s="389">
        <v>25058.1</v>
      </c>
      <c r="M550" s="389">
        <f>L550-I550</f>
        <v>0</v>
      </c>
      <c r="N550" s="389">
        <v>22876.356</v>
      </c>
      <c r="O550" s="389">
        <f>N550-J550</f>
        <v>0</v>
      </c>
    </row>
    <row r="551" spans="1:11" ht="12.75">
      <c r="A551" s="207" t="s">
        <v>533</v>
      </c>
      <c r="B551" s="192" t="s">
        <v>25</v>
      </c>
      <c r="C551" s="74" t="s">
        <v>15</v>
      </c>
      <c r="D551" s="74" t="s">
        <v>98</v>
      </c>
      <c r="E551" s="92"/>
      <c r="F551" s="92"/>
      <c r="G551" s="195">
        <f aca="true" t="shared" si="72" ref="G551:J555">G552</f>
        <v>9579</v>
      </c>
      <c r="H551" s="195">
        <f t="shared" si="72"/>
        <v>0</v>
      </c>
      <c r="I551" s="195">
        <f t="shared" si="72"/>
        <v>23957.8</v>
      </c>
      <c r="J551" s="195">
        <f t="shared" si="72"/>
        <v>22532.973</v>
      </c>
      <c r="K551" s="490">
        <f t="shared" si="63"/>
        <v>0.9405276360934645</v>
      </c>
    </row>
    <row r="552" spans="1:11" ht="31.5">
      <c r="A552" s="194" t="s">
        <v>659</v>
      </c>
      <c r="B552" s="344" t="s">
        <v>25</v>
      </c>
      <c r="C552" s="93" t="s">
        <v>15</v>
      </c>
      <c r="D552" s="93" t="s">
        <v>98</v>
      </c>
      <c r="E552" s="92" t="s">
        <v>493</v>
      </c>
      <c r="F552" s="92"/>
      <c r="G552" s="195">
        <f t="shared" si="72"/>
        <v>9579</v>
      </c>
      <c r="H552" s="195">
        <f t="shared" si="72"/>
        <v>0</v>
      </c>
      <c r="I552" s="195">
        <f t="shared" si="72"/>
        <v>23957.8</v>
      </c>
      <c r="J552" s="195">
        <f t="shared" si="72"/>
        <v>22532.973</v>
      </c>
      <c r="K552" s="490">
        <f t="shared" si="63"/>
        <v>0.9405276360934645</v>
      </c>
    </row>
    <row r="553" spans="1:11" ht="112.5">
      <c r="A553" s="331" t="s">
        <v>616</v>
      </c>
      <c r="B553" s="192" t="s">
        <v>25</v>
      </c>
      <c r="C553" s="74" t="s">
        <v>15</v>
      </c>
      <c r="D553" s="74" t="s">
        <v>98</v>
      </c>
      <c r="E553" s="70" t="s">
        <v>493</v>
      </c>
      <c r="F553" s="70"/>
      <c r="G553" s="72">
        <f t="shared" si="72"/>
        <v>9579</v>
      </c>
      <c r="H553" s="72">
        <f t="shared" si="72"/>
        <v>0</v>
      </c>
      <c r="I553" s="72">
        <f t="shared" si="72"/>
        <v>23957.8</v>
      </c>
      <c r="J553" s="72">
        <f t="shared" si="72"/>
        <v>22532.973</v>
      </c>
      <c r="K553" s="401">
        <f t="shared" si="63"/>
        <v>0.9405276360934645</v>
      </c>
    </row>
    <row r="554" spans="1:11" ht="22.5">
      <c r="A554" s="73" t="s">
        <v>386</v>
      </c>
      <c r="B554" s="192" t="s">
        <v>25</v>
      </c>
      <c r="C554" s="74" t="s">
        <v>15</v>
      </c>
      <c r="D554" s="74" t="s">
        <v>98</v>
      </c>
      <c r="E554" s="70" t="s">
        <v>493</v>
      </c>
      <c r="F554" s="70" t="s">
        <v>113</v>
      </c>
      <c r="G554" s="72">
        <f t="shared" si="72"/>
        <v>9579</v>
      </c>
      <c r="H554" s="72">
        <f t="shared" si="72"/>
        <v>0</v>
      </c>
      <c r="I554" s="72">
        <f t="shared" si="72"/>
        <v>23957.8</v>
      </c>
      <c r="J554" s="72">
        <f t="shared" si="72"/>
        <v>22532.973</v>
      </c>
      <c r="K554" s="401">
        <f t="shared" si="63"/>
        <v>0.9405276360934645</v>
      </c>
    </row>
    <row r="555" spans="1:11" ht="22.5">
      <c r="A555" s="73" t="s">
        <v>525</v>
      </c>
      <c r="B555" s="192" t="s">
        <v>25</v>
      </c>
      <c r="C555" s="74" t="s">
        <v>15</v>
      </c>
      <c r="D555" s="74" t="s">
        <v>98</v>
      </c>
      <c r="E555" s="70" t="s">
        <v>493</v>
      </c>
      <c r="F555" s="70" t="s">
        <v>115</v>
      </c>
      <c r="G555" s="72">
        <f t="shared" si="72"/>
        <v>9579</v>
      </c>
      <c r="H555" s="72">
        <f t="shared" si="72"/>
        <v>0</v>
      </c>
      <c r="I555" s="72">
        <f t="shared" si="72"/>
        <v>23957.8</v>
      </c>
      <c r="J555" s="72">
        <f t="shared" si="72"/>
        <v>22532.973</v>
      </c>
      <c r="K555" s="401">
        <f t="shared" si="63"/>
        <v>0.9405276360934645</v>
      </c>
    </row>
    <row r="556" spans="1:11" ht="22.5">
      <c r="A556" s="166" t="s">
        <v>526</v>
      </c>
      <c r="B556" s="192" t="s">
        <v>25</v>
      </c>
      <c r="C556" s="74" t="s">
        <v>15</v>
      </c>
      <c r="D556" s="74" t="s">
        <v>98</v>
      </c>
      <c r="E556" s="70" t="s">
        <v>493</v>
      </c>
      <c r="F556" s="70" t="s">
        <v>117</v>
      </c>
      <c r="G556" s="72">
        <f>4579+5000</f>
        <v>9579</v>
      </c>
      <c r="H556" s="72"/>
      <c r="I556" s="72">
        <v>23957.8</v>
      </c>
      <c r="J556" s="72">
        <v>22532.973</v>
      </c>
      <c r="K556" s="401">
        <f aca="true" t="shared" si="73" ref="K556:K619">J556/I556*100%</f>
        <v>0.9405276360934645</v>
      </c>
    </row>
    <row r="557" spans="1:11" ht="12.75">
      <c r="A557" s="194" t="s">
        <v>50</v>
      </c>
      <c r="B557" s="93" t="s">
        <v>25</v>
      </c>
      <c r="C557" s="92" t="s">
        <v>15</v>
      </c>
      <c r="D557" s="93" t="s">
        <v>51</v>
      </c>
      <c r="E557" s="92"/>
      <c r="F557" s="92" t="s">
        <v>10</v>
      </c>
      <c r="G557" s="195">
        <f>G569+G558+G587+G578</f>
        <v>1340.6</v>
      </c>
      <c r="H557" s="195">
        <f>H569+H558+H587+H578</f>
        <v>-200</v>
      </c>
      <c r="I557" s="195">
        <f>I569+I558+I587+I578</f>
        <v>1100.3000000000002</v>
      </c>
      <c r="J557" s="195">
        <f>J569+J558+J587+J578</f>
        <v>343.38300000000004</v>
      </c>
      <c r="K557" s="490">
        <f t="shared" si="73"/>
        <v>0.3120812505680269</v>
      </c>
    </row>
    <row r="558" spans="1:11" ht="21.75">
      <c r="A558" s="216" t="s">
        <v>660</v>
      </c>
      <c r="B558" s="344" t="s">
        <v>25</v>
      </c>
      <c r="C558" s="93" t="s">
        <v>15</v>
      </c>
      <c r="D558" s="93" t="s">
        <v>51</v>
      </c>
      <c r="E558" s="92" t="s">
        <v>468</v>
      </c>
      <c r="F558" s="92" t="s">
        <v>10</v>
      </c>
      <c r="G558" s="195">
        <f>G561+G564</f>
        <v>800</v>
      </c>
      <c r="H558" s="195">
        <f>H561+H564</f>
        <v>-200</v>
      </c>
      <c r="I558" s="195">
        <f>I561+I564</f>
        <v>559.7</v>
      </c>
      <c r="J558" s="195">
        <f>J561+J564</f>
        <v>119.948</v>
      </c>
      <c r="K558" s="490">
        <f t="shared" si="73"/>
        <v>0.2143076648204395</v>
      </c>
    </row>
    <row r="559" spans="1:11" ht="22.5">
      <c r="A559" s="331" t="s">
        <v>467</v>
      </c>
      <c r="B559" s="192" t="s">
        <v>25</v>
      </c>
      <c r="C559" s="74" t="s">
        <v>15</v>
      </c>
      <c r="D559" s="74" t="s">
        <v>51</v>
      </c>
      <c r="E559" s="70" t="s">
        <v>469</v>
      </c>
      <c r="F559" s="70"/>
      <c r="G559" s="72">
        <f aca="true" t="shared" si="74" ref="G559:J562">G560</f>
        <v>100</v>
      </c>
      <c r="H559" s="72">
        <f t="shared" si="74"/>
        <v>0</v>
      </c>
      <c r="I559" s="72">
        <f t="shared" si="74"/>
        <v>100</v>
      </c>
      <c r="J559" s="72">
        <f t="shared" si="74"/>
        <v>84.948</v>
      </c>
      <c r="K559" s="401">
        <f t="shared" si="73"/>
        <v>0.8494799999999999</v>
      </c>
    </row>
    <row r="560" spans="1:11" ht="12.75">
      <c r="A560" s="211" t="s">
        <v>464</v>
      </c>
      <c r="B560" s="192" t="s">
        <v>25</v>
      </c>
      <c r="C560" s="74" t="s">
        <v>15</v>
      </c>
      <c r="D560" s="74" t="s">
        <v>51</v>
      </c>
      <c r="E560" s="70" t="s">
        <v>470</v>
      </c>
      <c r="F560" s="70"/>
      <c r="G560" s="72">
        <f t="shared" si="74"/>
        <v>100</v>
      </c>
      <c r="H560" s="72">
        <f t="shared" si="74"/>
        <v>0</v>
      </c>
      <c r="I560" s="72">
        <f t="shared" si="74"/>
        <v>100</v>
      </c>
      <c r="J560" s="72">
        <f t="shared" si="74"/>
        <v>84.948</v>
      </c>
      <c r="K560" s="401">
        <f t="shared" si="73"/>
        <v>0.8494799999999999</v>
      </c>
    </row>
    <row r="561" spans="1:11" ht="22.5">
      <c r="A561" s="73" t="s">
        <v>386</v>
      </c>
      <c r="B561" s="192" t="s">
        <v>25</v>
      </c>
      <c r="C561" s="74" t="s">
        <v>15</v>
      </c>
      <c r="D561" s="74" t="s">
        <v>51</v>
      </c>
      <c r="E561" s="70" t="s">
        <v>470</v>
      </c>
      <c r="F561" s="70" t="s">
        <v>113</v>
      </c>
      <c r="G561" s="72">
        <f t="shared" si="74"/>
        <v>100</v>
      </c>
      <c r="H561" s="72">
        <f t="shared" si="74"/>
        <v>0</v>
      </c>
      <c r="I561" s="72">
        <f t="shared" si="74"/>
        <v>100</v>
      </c>
      <c r="J561" s="72">
        <f t="shared" si="74"/>
        <v>84.948</v>
      </c>
      <c r="K561" s="401">
        <f t="shared" si="73"/>
        <v>0.8494799999999999</v>
      </c>
    </row>
    <row r="562" spans="1:11" ht="22.5">
      <c r="A562" s="73" t="s">
        <v>525</v>
      </c>
      <c r="B562" s="192" t="s">
        <v>25</v>
      </c>
      <c r="C562" s="74" t="s">
        <v>15</v>
      </c>
      <c r="D562" s="74" t="s">
        <v>51</v>
      </c>
      <c r="E562" s="70" t="s">
        <v>470</v>
      </c>
      <c r="F562" s="70" t="s">
        <v>115</v>
      </c>
      <c r="G562" s="72">
        <f t="shared" si="74"/>
        <v>100</v>
      </c>
      <c r="H562" s="72">
        <f t="shared" si="74"/>
        <v>0</v>
      </c>
      <c r="I562" s="72">
        <f t="shared" si="74"/>
        <v>100</v>
      </c>
      <c r="J562" s="72">
        <f t="shared" si="74"/>
        <v>84.948</v>
      </c>
      <c r="K562" s="401">
        <f t="shared" si="73"/>
        <v>0.8494799999999999</v>
      </c>
    </row>
    <row r="563" spans="1:11" ht="22.5">
      <c r="A563" s="166" t="s">
        <v>526</v>
      </c>
      <c r="B563" s="192" t="s">
        <v>25</v>
      </c>
      <c r="C563" s="74" t="s">
        <v>15</v>
      </c>
      <c r="D563" s="74" t="s">
        <v>51</v>
      </c>
      <c r="E563" s="70" t="s">
        <v>470</v>
      </c>
      <c r="F563" s="70" t="s">
        <v>117</v>
      </c>
      <c r="G563" s="72">
        <v>100</v>
      </c>
      <c r="H563" s="72"/>
      <c r="I563" s="72">
        <f>G563+H563</f>
        <v>100</v>
      </c>
      <c r="J563" s="72">
        <v>84.948</v>
      </c>
      <c r="K563" s="401">
        <f t="shared" si="73"/>
        <v>0.8494799999999999</v>
      </c>
    </row>
    <row r="564" spans="1:11" ht="22.5">
      <c r="A564" s="198" t="s">
        <v>466</v>
      </c>
      <c r="B564" s="192" t="s">
        <v>25</v>
      </c>
      <c r="C564" s="74" t="s">
        <v>15</v>
      </c>
      <c r="D564" s="74" t="s">
        <v>51</v>
      </c>
      <c r="E564" s="70" t="s">
        <v>471</v>
      </c>
      <c r="F564" s="70"/>
      <c r="G564" s="72">
        <f aca="true" t="shared" si="75" ref="G564:J567">G565</f>
        <v>700</v>
      </c>
      <c r="H564" s="72">
        <f t="shared" si="75"/>
        <v>-200</v>
      </c>
      <c r="I564" s="72">
        <f t="shared" si="75"/>
        <v>459.7</v>
      </c>
      <c r="J564" s="72">
        <f t="shared" si="75"/>
        <v>35</v>
      </c>
      <c r="K564" s="401">
        <f t="shared" si="73"/>
        <v>0.07613661083315205</v>
      </c>
    </row>
    <row r="565" spans="1:11" ht="33.75">
      <c r="A565" s="198" t="s">
        <v>465</v>
      </c>
      <c r="B565" s="192" t="s">
        <v>25</v>
      </c>
      <c r="C565" s="74" t="s">
        <v>15</v>
      </c>
      <c r="D565" s="74" t="s">
        <v>51</v>
      </c>
      <c r="E565" s="70" t="s">
        <v>472</v>
      </c>
      <c r="F565" s="70"/>
      <c r="G565" s="72">
        <f t="shared" si="75"/>
        <v>700</v>
      </c>
      <c r="H565" s="72">
        <f t="shared" si="75"/>
        <v>-200</v>
      </c>
      <c r="I565" s="72">
        <f t="shared" si="75"/>
        <v>459.7</v>
      </c>
      <c r="J565" s="72">
        <f t="shared" si="75"/>
        <v>35</v>
      </c>
      <c r="K565" s="401">
        <f t="shared" si="73"/>
        <v>0.07613661083315205</v>
      </c>
    </row>
    <row r="566" spans="1:11" ht="22.5">
      <c r="A566" s="73" t="s">
        <v>386</v>
      </c>
      <c r="B566" s="192" t="s">
        <v>25</v>
      </c>
      <c r="C566" s="74" t="s">
        <v>15</v>
      </c>
      <c r="D566" s="74" t="s">
        <v>51</v>
      </c>
      <c r="E566" s="70" t="s">
        <v>472</v>
      </c>
      <c r="F566" s="70" t="s">
        <v>113</v>
      </c>
      <c r="G566" s="72">
        <f t="shared" si="75"/>
        <v>700</v>
      </c>
      <c r="H566" s="72">
        <f t="shared" si="75"/>
        <v>-200</v>
      </c>
      <c r="I566" s="72">
        <f t="shared" si="75"/>
        <v>459.7</v>
      </c>
      <c r="J566" s="72">
        <f t="shared" si="75"/>
        <v>35</v>
      </c>
      <c r="K566" s="401">
        <f t="shared" si="73"/>
        <v>0.07613661083315205</v>
      </c>
    </row>
    <row r="567" spans="1:11" ht="22.5">
      <c r="A567" s="73" t="s">
        <v>525</v>
      </c>
      <c r="B567" s="192" t="s">
        <v>25</v>
      </c>
      <c r="C567" s="74" t="s">
        <v>15</v>
      </c>
      <c r="D567" s="74" t="s">
        <v>51</v>
      </c>
      <c r="E567" s="70" t="s">
        <v>472</v>
      </c>
      <c r="F567" s="70" t="s">
        <v>115</v>
      </c>
      <c r="G567" s="72">
        <f t="shared" si="75"/>
        <v>700</v>
      </c>
      <c r="H567" s="72">
        <f t="shared" si="75"/>
        <v>-200</v>
      </c>
      <c r="I567" s="72">
        <f t="shared" si="75"/>
        <v>459.7</v>
      </c>
      <c r="J567" s="72">
        <f t="shared" si="75"/>
        <v>35</v>
      </c>
      <c r="K567" s="401">
        <f t="shared" si="73"/>
        <v>0.07613661083315205</v>
      </c>
    </row>
    <row r="568" spans="1:11" ht="22.5">
      <c r="A568" s="166" t="s">
        <v>526</v>
      </c>
      <c r="B568" s="192" t="s">
        <v>25</v>
      </c>
      <c r="C568" s="74" t="s">
        <v>15</v>
      </c>
      <c r="D568" s="74" t="s">
        <v>51</v>
      </c>
      <c r="E568" s="70" t="s">
        <v>472</v>
      </c>
      <c r="F568" s="70" t="s">
        <v>117</v>
      </c>
      <c r="G568" s="72">
        <f>200+500</f>
        <v>700</v>
      </c>
      <c r="H568" s="72">
        <v>-200</v>
      </c>
      <c r="I568" s="72">
        <v>459.7</v>
      </c>
      <c r="J568" s="72">
        <v>35</v>
      </c>
      <c r="K568" s="401">
        <f t="shared" si="73"/>
        <v>0.07613661083315205</v>
      </c>
    </row>
    <row r="569" spans="1:11" ht="31.5">
      <c r="A569" s="194" t="s">
        <v>661</v>
      </c>
      <c r="B569" s="344" t="s">
        <v>25</v>
      </c>
      <c r="C569" s="92" t="s">
        <v>15</v>
      </c>
      <c r="D569" s="93" t="s">
        <v>51</v>
      </c>
      <c r="E569" s="92" t="s">
        <v>449</v>
      </c>
      <c r="F569" s="92"/>
      <c r="G569" s="195">
        <f>G570+G574</f>
        <v>60.5</v>
      </c>
      <c r="H569" s="195">
        <f>H570+H574</f>
        <v>0</v>
      </c>
      <c r="I569" s="195">
        <f>I570</f>
        <v>60.5</v>
      </c>
      <c r="J569" s="195">
        <f>J570</f>
        <v>28.855</v>
      </c>
      <c r="K569" s="490">
        <f t="shared" si="73"/>
        <v>0.4769421487603306</v>
      </c>
    </row>
    <row r="570" spans="1:11" ht="22.5">
      <c r="A570" s="73" t="s">
        <v>623</v>
      </c>
      <c r="B570" s="74" t="s">
        <v>25</v>
      </c>
      <c r="C570" s="74" t="s">
        <v>15</v>
      </c>
      <c r="D570" s="74" t="s">
        <v>51</v>
      </c>
      <c r="E570" s="70" t="s">
        <v>451</v>
      </c>
      <c r="F570" s="70" t="s">
        <v>10</v>
      </c>
      <c r="G570" s="210">
        <f aca="true" t="shared" si="76" ref="G570:J572">G571</f>
        <v>60.5</v>
      </c>
      <c r="H570" s="210">
        <f t="shared" si="76"/>
        <v>0</v>
      </c>
      <c r="I570" s="210">
        <f>I571+I574</f>
        <v>60.5</v>
      </c>
      <c r="J570" s="210">
        <f>J571+J574</f>
        <v>28.855</v>
      </c>
      <c r="K570" s="401">
        <f t="shared" si="73"/>
        <v>0.4769421487603306</v>
      </c>
    </row>
    <row r="571" spans="1:11" ht="22.5">
      <c r="A571" s="73" t="s">
        <v>386</v>
      </c>
      <c r="B571" s="192" t="s">
        <v>25</v>
      </c>
      <c r="C571" s="74" t="s">
        <v>15</v>
      </c>
      <c r="D571" s="74" t="s">
        <v>51</v>
      </c>
      <c r="E571" s="70" t="s">
        <v>451</v>
      </c>
      <c r="F571" s="70" t="s">
        <v>113</v>
      </c>
      <c r="G571" s="210">
        <f t="shared" si="76"/>
        <v>60.5</v>
      </c>
      <c r="H571" s="210">
        <f t="shared" si="76"/>
        <v>0</v>
      </c>
      <c r="I571" s="210">
        <f t="shared" si="76"/>
        <v>55.5</v>
      </c>
      <c r="J571" s="210">
        <f t="shared" si="76"/>
        <v>26.555</v>
      </c>
      <c r="K571" s="401">
        <f t="shared" si="73"/>
        <v>0.47846846846846847</v>
      </c>
    </row>
    <row r="572" spans="1:11" ht="22.5">
      <c r="A572" s="73" t="s">
        <v>525</v>
      </c>
      <c r="B572" s="74" t="s">
        <v>25</v>
      </c>
      <c r="C572" s="74" t="s">
        <v>15</v>
      </c>
      <c r="D572" s="74" t="s">
        <v>51</v>
      </c>
      <c r="E572" s="70" t="s">
        <v>451</v>
      </c>
      <c r="F572" s="70" t="s">
        <v>115</v>
      </c>
      <c r="G572" s="210">
        <f t="shared" si="76"/>
        <v>60.5</v>
      </c>
      <c r="H572" s="210">
        <f t="shared" si="76"/>
        <v>0</v>
      </c>
      <c r="I572" s="210">
        <f t="shared" si="76"/>
        <v>55.5</v>
      </c>
      <c r="J572" s="210">
        <f t="shared" si="76"/>
        <v>26.555</v>
      </c>
      <c r="K572" s="401">
        <f t="shared" si="73"/>
        <v>0.47846846846846847</v>
      </c>
    </row>
    <row r="573" spans="1:11" ht="22.5">
      <c r="A573" s="166" t="s">
        <v>526</v>
      </c>
      <c r="B573" s="192" t="s">
        <v>25</v>
      </c>
      <c r="C573" s="74" t="s">
        <v>15</v>
      </c>
      <c r="D573" s="74" t="s">
        <v>51</v>
      </c>
      <c r="E573" s="70" t="s">
        <v>451</v>
      </c>
      <c r="F573" s="70" t="s">
        <v>117</v>
      </c>
      <c r="G573" s="210">
        <v>60.5</v>
      </c>
      <c r="H573" s="210"/>
      <c r="I573" s="72">
        <v>55.5</v>
      </c>
      <c r="J573" s="210">
        <v>26.555</v>
      </c>
      <c r="K573" s="401">
        <f t="shared" si="73"/>
        <v>0.47846846846846847</v>
      </c>
    </row>
    <row r="574" spans="1:11" ht="12.75">
      <c r="A574" s="166" t="s">
        <v>118</v>
      </c>
      <c r="B574" s="74" t="s">
        <v>25</v>
      </c>
      <c r="C574" s="74" t="s">
        <v>15</v>
      </c>
      <c r="D574" s="74" t="s">
        <v>51</v>
      </c>
      <c r="E574" s="70" t="s">
        <v>452</v>
      </c>
      <c r="F574" s="70">
        <v>800</v>
      </c>
      <c r="G574" s="210">
        <f aca="true" t="shared" si="77" ref="G574:J576">G575</f>
        <v>0</v>
      </c>
      <c r="H574" s="210">
        <f t="shared" si="77"/>
        <v>0</v>
      </c>
      <c r="I574" s="210">
        <f t="shared" si="77"/>
        <v>5</v>
      </c>
      <c r="J574" s="210">
        <f t="shared" si="77"/>
        <v>2.3</v>
      </c>
      <c r="K574" s="401">
        <f t="shared" si="73"/>
        <v>0.45999999999999996</v>
      </c>
    </row>
    <row r="575" spans="1:11" ht="12.75">
      <c r="A575" s="166" t="s">
        <v>531</v>
      </c>
      <c r="B575" s="192" t="s">
        <v>25</v>
      </c>
      <c r="C575" s="74" t="s">
        <v>15</v>
      </c>
      <c r="D575" s="74" t="s">
        <v>51</v>
      </c>
      <c r="E575" s="70" t="s">
        <v>452</v>
      </c>
      <c r="F575" s="70">
        <v>850</v>
      </c>
      <c r="G575" s="210">
        <f t="shared" si="77"/>
        <v>0</v>
      </c>
      <c r="H575" s="210">
        <f t="shared" si="77"/>
        <v>0</v>
      </c>
      <c r="I575" s="210">
        <f t="shared" si="77"/>
        <v>5</v>
      </c>
      <c r="J575" s="210">
        <f t="shared" si="77"/>
        <v>2.3</v>
      </c>
      <c r="K575" s="401">
        <f t="shared" si="73"/>
        <v>0.45999999999999996</v>
      </c>
    </row>
    <row r="576" spans="1:11" ht="12.75">
      <c r="A576" s="166" t="s">
        <v>532</v>
      </c>
      <c r="B576" s="74" t="s">
        <v>25</v>
      </c>
      <c r="C576" s="74" t="s">
        <v>15</v>
      </c>
      <c r="D576" s="74" t="s">
        <v>51</v>
      </c>
      <c r="E576" s="70" t="s">
        <v>452</v>
      </c>
      <c r="F576" s="70">
        <v>852</v>
      </c>
      <c r="G576" s="210">
        <f t="shared" si="77"/>
        <v>0</v>
      </c>
      <c r="H576" s="210">
        <f t="shared" si="77"/>
        <v>0</v>
      </c>
      <c r="I576" s="210">
        <v>5</v>
      </c>
      <c r="J576" s="210">
        <v>2.3</v>
      </c>
      <c r="K576" s="401">
        <f t="shared" si="73"/>
        <v>0.45999999999999996</v>
      </c>
    </row>
    <row r="577" spans="1:11" ht="12.75" hidden="1">
      <c r="A577" s="166"/>
      <c r="B577" s="192"/>
      <c r="C577" s="74"/>
      <c r="D577" s="74"/>
      <c r="E577" s="70"/>
      <c r="F577" s="70"/>
      <c r="G577" s="210"/>
      <c r="H577" s="210"/>
      <c r="I577" s="210"/>
      <c r="J577" s="210"/>
      <c r="K577" s="401"/>
    </row>
    <row r="578" spans="1:11" ht="21">
      <c r="A578" s="194" t="s">
        <v>662</v>
      </c>
      <c r="B578" s="344" t="s">
        <v>25</v>
      </c>
      <c r="C578" s="92" t="s">
        <v>15</v>
      </c>
      <c r="D578" s="93" t="s">
        <v>51</v>
      </c>
      <c r="E578" s="92" t="s">
        <v>499</v>
      </c>
      <c r="F578" s="92"/>
      <c r="G578" s="209">
        <f>G579+G583</f>
        <v>280.1</v>
      </c>
      <c r="H578" s="209">
        <f>H579+H583</f>
        <v>0</v>
      </c>
      <c r="I578" s="209">
        <f>I579+I583</f>
        <v>280.1</v>
      </c>
      <c r="J578" s="209">
        <f>J579+J583</f>
        <v>0</v>
      </c>
      <c r="K578" s="490">
        <f t="shared" si="73"/>
        <v>0</v>
      </c>
    </row>
    <row r="579" spans="1:15" s="333" customFormat="1" ht="22.5">
      <c r="A579" s="198" t="s">
        <v>163</v>
      </c>
      <c r="B579" s="192" t="s">
        <v>25</v>
      </c>
      <c r="C579" s="70" t="s">
        <v>15</v>
      </c>
      <c r="D579" s="74" t="s">
        <v>51</v>
      </c>
      <c r="E579" s="70" t="s">
        <v>495</v>
      </c>
      <c r="F579" s="212"/>
      <c r="G579" s="213">
        <f aca="true" t="shared" si="78" ref="G579:J581">G580</f>
        <v>230.1</v>
      </c>
      <c r="H579" s="213">
        <f t="shared" si="78"/>
        <v>0</v>
      </c>
      <c r="I579" s="213">
        <f t="shared" si="78"/>
        <v>230.1</v>
      </c>
      <c r="J579" s="213">
        <f t="shared" si="78"/>
        <v>0</v>
      </c>
      <c r="K579" s="401">
        <f t="shared" si="73"/>
        <v>0</v>
      </c>
      <c r="L579" s="389"/>
      <c r="M579" s="389"/>
      <c r="N579" s="389"/>
      <c r="O579" s="389"/>
    </row>
    <row r="580" spans="1:15" s="333" customFormat="1" ht="22.5">
      <c r="A580" s="73" t="s">
        <v>386</v>
      </c>
      <c r="B580" s="192" t="s">
        <v>25</v>
      </c>
      <c r="C580" s="70" t="s">
        <v>15</v>
      </c>
      <c r="D580" s="74" t="s">
        <v>51</v>
      </c>
      <c r="E580" s="70" t="s">
        <v>495</v>
      </c>
      <c r="F580" s="334" t="s">
        <v>113</v>
      </c>
      <c r="G580" s="213">
        <f t="shared" si="78"/>
        <v>230.1</v>
      </c>
      <c r="H580" s="213">
        <f t="shared" si="78"/>
        <v>0</v>
      </c>
      <c r="I580" s="213">
        <f t="shared" si="78"/>
        <v>230.1</v>
      </c>
      <c r="J580" s="213">
        <f t="shared" si="78"/>
        <v>0</v>
      </c>
      <c r="K580" s="401">
        <f t="shared" si="73"/>
        <v>0</v>
      </c>
      <c r="L580" s="389"/>
      <c r="M580" s="389"/>
      <c r="N580" s="389"/>
      <c r="O580" s="389"/>
    </row>
    <row r="581" spans="1:15" s="333" customFormat="1" ht="22.5">
      <c r="A581" s="73" t="s">
        <v>525</v>
      </c>
      <c r="B581" s="192" t="s">
        <v>25</v>
      </c>
      <c r="C581" s="70" t="s">
        <v>15</v>
      </c>
      <c r="D581" s="74" t="s">
        <v>51</v>
      </c>
      <c r="E581" s="70" t="s">
        <v>495</v>
      </c>
      <c r="F581" s="334" t="s">
        <v>115</v>
      </c>
      <c r="G581" s="213">
        <f t="shared" si="78"/>
        <v>230.1</v>
      </c>
      <c r="H581" s="213">
        <f t="shared" si="78"/>
        <v>0</v>
      </c>
      <c r="I581" s="213">
        <f t="shared" si="78"/>
        <v>230.1</v>
      </c>
      <c r="J581" s="213">
        <f t="shared" si="78"/>
        <v>0</v>
      </c>
      <c r="K581" s="401">
        <f t="shared" si="73"/>
        <v>0</v>
      </c>
      <c r="L581" s="389"/>
      <c r="M581" s="389"/>
      <c r="N581" s="389"/>
      <c r="O581" s="389"/>
    </row>
    <row r="582" spans="1:15" s="333" customFormat="1" ht="22.5">
      <c r="A582" s="166" t="s">
        <v>526</v>
      </c>
      <c r="B582" s="192" t="s">
        <v>25</v>
      </c>
      <c r="C582" s="70" t="s">
        <v>15</v>
      </c>
      <c r="D582" s="74" t="s">
        <v>51</v>
      </c>
      <c r="E582" s="70" t="s">
        <v>495</v>
      </c>
      <c r="F582" s="334" t="s">
        <v>117</v>
      </c>
      <c r="G582" s="213">
        <f>230.1</f>
        <v>230.1</v>
      </c>
      <c r="H582" s="213"/>
      <c r="I582" s="72">
        <f>G582+H582</f>
        <v>230.1</v>
      </c>
      <c r="J582" s="213">
        <v>0</v>
      </c>
      <c r="K582" s="401">
        <f t="shared" si="73"/>
        <v>0</v>
      </c>
      <c r="L582" s="389"/>
      <c r="M582" s="389"/>
      <c r="N582" s="389"/>
      <c r="O582" s="389"/>
    </row>
    <row r="583" spans="1:11" ht="12.75">
      <c r="A583" s="211" t="s">
        <v>496</v>
      </c>
      <c r="B583" s="74" t="s">
        <v>25</v>
      </c>
      <c r="C583" s="74" t="s">
        <v>15</v>
      </c>
      <c r="D583" s="74" t="s">
        <v>51</v>
      </c>
      <c r="E583" s="70" t="s">
        <v>497</v>
      </c>
      <c r="F583" s="70" t="s">
        <v>10</v>
      </c>
      <c r="G583" s="210">
        <f aca="true" t="shared" si="79" ref="G583:J585">G584</f>
        <v>50</v>
      </c>
      <c r="H583" s="210">
        <f t="shared" si="79"/>
        <v>0</v>
      </c>
      <c r="I583" s="210">
        <f t="shared" si="79"/>
        <v>50</v>
      </c>
      <c r="J583" s="210">
        <f t="shared" si="79"/>
        <v>0</v>
      </c>
      <c r="K583" s="401">
        <f t="shared" si="73"/>
        <v>0</v>
      </c>
    </row>
    <row r="584" spans="1:11" ht="22.5">
      <c r="A584" s="73" t="s">
        <v>386</v>
      </c>
      <c r="B584" s="192" t="s">
        <v>25</v>
      </c>
      <c r="C584" s="74" t="s">
        <v>15</v>
      </c>
      <c r="D584" s="74" t="s">
        <v>51</v>
      </c>
      <c r="E584" s="70" t="s">
        <v>497</v>
      </c>
      <c r="F584" s="70" t="s">
        <v>113</v>
      </c>
      <c r="G584" s="210">
        <f t="shared" si="79"/>
        <v>50</v>
      </c>
      <c r="H584" s="210">
        <f t="shared" si="79"/>
        <v>0</v>
      </c>
      <c r="I584" s="210">
        <f t="shared" si="79"/>
        <v>50</v>
      </c>
      <c r="J584" s="210">
        <f t="shared" si="79"/>
        <v>0</v>
      </c>
      <c r="K584" s="401">
        <f t="shared" si="73"/>
        <v>0</v>
      </c>
    </row>
    <row r="585" spans="1:11" ht="23.25" customHeight="1">
      <c r="A585" s="73" t="s">
        <v>525</v>
      </c>
      <c r="B585" s="74" t="s">
        <v>25</v>
      </c>
      <c r="C585" s="74" t="s">
        <v>15</v>
      </c>
      <c r="D585" s="74" t="s">
        <v>51</v>
      </c>
      <c r="E585" s="70" t="s">
        <v>497</v>
      </c>
      <c r="F585" s="70" t="s">
        <v>115</v>
      </c>
      <c r="G585" s="210">
        <f t="shared" si="79"/>
        <v>50</v>
      </c>
      <c r="H585" s="210">
        <f t="shared" si="79"/>
        <v>0</v>
      </c>
      <c r="I585" s="210">
        <f t="shared" si="79"/>
        <v>50</v>
      </c>
      <c r="J585" s="210">
        <f t="shared" si="79"/>
        <v>0</v>
      </c>
      <c r="K585" s="401">
        <f t="shared" si="73"/>
        <v>0</v>
      </c>
    </row>
    <row r="586" spans="1:11" ht="22.5">
      <c r="A586" s="166" t="s">
        <v>526</v>
      </c>
      <c r="B586" s="192" t="s">
        <v>25</v>
      </c>
      <c r="C586" s="74" t="s">
        <v>15</v>
      </c>
      <c r="D586" s="74" t="s">
        <v>51</v>
      </c>
      <c r="E586" s="70" t="s">
        <v>497</v>
      </c>
      <c r="F586" s="70" t="s">
        <v>117</v>
      </c>
      <c r="G586" s="210">
        <v>50</v>
      </c>
      <c r="H586" s="210"/>
      <c r="I586" s="72">
        <f>G586+H586</f>
        <v>50</v>
      </c>
      <c r="J586" s="210">
        <v>0</v>
      </c>
      <c r="K586" s="401">
        <f t="shared" si="73"/>
        <v>0</v>
      </c>
    </row>
    <row r="587" spans="1:11" ht="21">
      <c r="A587" s="194" t="s">
        <v>663</v>
      </c>
      <c r="B587" s="93" t="s">
        <v>25</v>
      </c>
      <c r="C587" s="93" t="s">
        <v>15</v>
      </c>
      <c r="D587" s="93" t="s">
        <v>51</v>
      </c>
      <c r="E587" s="92" t="s">
        <v>473</v>
      </c>
      <c r="F587" s="92" t="s">
        <v>10</v>
      </c>
      <c r="G587" s="195">
        <f aca="true" t="shared" si="80" ref="G587:J590">G588</f>
        <v>200</v>
      </c>
      <c r="H587" s="195">
        <f t="shared" si="80"/>
        <v>0</v>
      </c>
      <c r="I587" s="195">
        <f t="shared" si="80"/>
        <v>200</v>
      </c>
      <c r="J587" s="195">
        <f t="shared" si="80"/>
        <v>194.58</v>
      </c>
      <c r="K587" s="490">
        <f t="shared" si="73"/>
        <v>0.9729000000000001</v>
      </c>
    </row>
    <row r="588" spans="1:11" ht="22.5">
      <c r="A588" s="73" t="s">
        <v>504</v>
      </c>
      <c r="B588" s="192" t="s">
        <v>25</v>
      </c>
      <c r="C588" s="74" t="s">
        <v>15</v>
      </c>
      <c r="D588" s="74" t="s">
        <v>51</v>
      </c>
      <c r="E588" s="70" t="s">
        <v>503</v>
      </c>
      <c r="F588" s="70"/>
      <c r="G588" s="72">
        <f t="shared" si="80"/>
        <v>200</v>
      </c>
      <c r="H588" s="72">
        <f t="shared" si="80"/>
        <v>0</v>
      </c>
      <c r="I588" s="72">
        <f t="shared" si="80"/>
        <v>200</v>
      </c>
      <c r="J588" s="72">
        <f t="shared" si="80"/>
        <v>194.58</v>
      </c>
      <c r="K588" s="401">
        <f t="shared" si="73"/>
        <v>0.9729000000000001</v>
      </c>
    </row>
    <row r="589" spans="1:11" ht="22.5">
      <c r="A589" s="73" t="s">
        <v>386</v>
      </c>
      <c r="B589" s="192" t="s">
        <v>25</v>
      </c>
      <c r="C589" s="74" t="s">
        <v>15</v>
      </c>
      <c r="D589" s="74" t="s">
        <v>51</v>
      </c>
      <c r="E589" s="70" t="s">
        <v>503</v>
      </c>
      <c r="F589" s="70" t="s">
        <v>113</v>
      </c>
      <c r="G589" s="72">
        <f t="shared" si="80"/>
        <v>200</v>
      </c>
      <c r="H589" s="72">
        <f t="shared" si="80"/>
        <v>0</v>
      </c>
      <c r="I589" s="72">
        <f t="shared" si="80"/>
        <v>200</v>
      </c>
      <c r="J589" s="72">
        <f t="shared" si="80"/>
        <v>194.58</v>
      </c>
      <c r="K589" s="401">
        <f t="shared" si="73"/>
        <v>0.9729000000000001</v>
      </c>
    </row>
    <row r="590" spans="1:11" ht="22.5">
      <c r="A590" s="73" t="s">
        <v>525</v>
      </c>
      <c r="B590" s="74" t="s">
        <v>25</v>
      </c>
      <c r="C590" s="74" t="s">
        <v>15</v>
      </c>
      <c r="D590" s="74" t="s">
        <v>51</v>
      </c>
      <c r="E590" s="70" t="s">
        <v>503</v>
      </c>
      <c r="F590" s="70" t="s">
        <v>115</v>
      </c>
      <c r="G590" s="72">
        <f t="shared" si="80"/>
        <v>200</v>
      </c>
      <c r="H590" s="72">
        <f t="shared" si="80"/>
        <v>0</v>
      </c>
      <c r="I590" s="72">
        <f t="shared" si="80"/>
        <v>200</v>
      </c>
      <c r="J590" s="72">
        <f t="shared" si="80"/>
        <v>194.58</v>
      </c>
      <c r="K590" s="401">
        <f t="shared" si="73"/>
        <v>0.9729000000000001</v>
      </c>
    </row>
    <row r="591" spans="1:11" ht="22.5">
      <c r="A591" s="166" t="s">
        <v>526</v>
      </c>
      <c r="B591" s="192" t="s">
        <v>25</v>
      </c>
      <c r="C591" s="74" t="s">
        <v>15</v>
      </c>
      <c r="D591" s="74" t="s">
        <v>51</v>
      </c>
      <c r="E591" s="70" t="s">
        <v>503</v>
      </c>
      <c r="F591" s="70" t="s">
        <v>117</v>
      </c>
      <c r="G591" s="72">
        <v>200</v>
      </c>
      <c r="H591" s="72"/>
      <c r="I591" s="72">
        <f>G591+H591</f>
        <v>200</v>
      </c>
      <c r="J591" s="72">
        <v>194.58</v>
      </c>
      <c r="K591" s="401">
        <f t="shared" si="73"/>
        <v>0.9729000000000001</v>
      </c>
    </row>
    <row r="592" spans="1:11" ht="12.75">
      <c r="A592" s="215" t="s">
        <v>174</v>
      </c>
      <c r="B592" s="344" t="s">
        <v>25</v>
      </c>
      <c r="C592" s="93" t="s">
        <v>79</v>
      </c>
      <c r="D592" s="74"/>
      <c r="E592" s="70"/>
      <c r="F592" s="70"/>
      <c r="G592" s="195">
        <f aca="true" t="shared" si="81" ref="G592:J593">G593</f>
        <v>600</v>
      </c>
      <c r="H592" s="195">
        <f t="shared" si="81"/>
        <v>0</v>
      </c>
      <c r="I592" s="195">
        <f t="shared" si="81"/>
        <v>382.126</v>
      </c>
      <c r="J592" s="195">
        <f t="shared" si="81"/>
        <v>177.21</v>
      </c>
      <c r="K592" s="490">
        <f t="shared" si="73"/>
        <v>0.4637475597054375</v>
      </c>
    </row>
    <row r="593" spans="1:11" ht="12.75">
      <c r="A593" s="215" t="s">
        <v>175</v>
      </c>
      <c r="B593" s="344" t="s">
        <v>25</v>
      </c>
      <c r="C593" s="93" t="s">
        <v>79</v>
      </c>
      <c r="D593" s="93" t="s">
        <v>14</v>
      </c>
      <c r="E593" s="92"/>
      <c r="F593" s="70"/>
      <c r="G593" s="195">
        <f t="shared" si="81"/>
        <v>600</v>
      </c>
      <c r="H593" s="195">
        <f t="shared" si="81"/>
        <v>0</v>
      </c>
      <c r="I593" s="195">
        <f t="shared" si="81"/>
        <v>382.126</v>
      </c>
      <c r="J593" s="195">
        <f t="shared" si="81"/>
        <v>177.21</v>
      </c>
      <c r="K593" s="490">
        <f t="shared" si="73"/>
        <v>0.4637475597054375</v>
      </c>
    </row>
    <row r="594" spans="1:11" ht="32.25">
      <c r="A594" s="216" t="s">
        <v>664</v>
      </c>
      <c r="B594" s="344" t="s">
        <v>25</v>
      </c>
      <c r="C594" s="93" t="s">
        <v>79</v>
      </c>
      <c r="D594" s="93" t="s">
        <v>14</v>
      </c>
      <c r="E594" s="92" t="s">
        <v>513</v>
      </c>
      <c r="F594" s="92"/>
      <c r="G594" s="195">
        <f>G595+G599+G603+G607</f>
        <v>600</v>
      </c>
      <c r="H594" s="195">
        <f>H595+H599+H603+H607</f>
        <v>0</v>
      </c>
      <c r="I594" s="195">
        <f>I595+I599+I603+I607</f>
        <v>382.126</v>
      </c>
      <c r="J594" s="486">
        <f>J595+J599+J603+J607</f>
        <v>177.21</v>
      </c>
      <c r="K594" s="490">
        <f t="shared" si="73"/>
        <v>0.4637475597054375</v>
      </c>
    </row>
    <row r="595" spans="1:11" ht="22.5">
      <c r="A595" s="198" t="s">
        <v>610</v>
      </c>
      <c r="B595" s="192" t="s">
        <v>25</v>
      </c>
      <c r="C595" s="74" t="s">
        <v>79</v>
      </c>
      <c r="D595" s="74" t="s">
        <v>14</v>
      </c>
      <c r="E595" s="70" t="s">
        <v>515</v>
      </c>
      <c r="F595" s="70"/>
      <c r="G595" s="72">
        <f aca="true" t="shared" si="82" ref="G595:J597">G596</f>
        <v>300</v>
      </c>
      <c r="H595" s="72">
        <f t="shared" si="82"/>
        <v>0</v>
      </c>
      <c r="I595" s="72">
        <f t="shared" si="82"/>
        <v>300</v>
      </c>
      <c r="J595" s="72">
        <f t="shared" si="82"/>
        <v>177.21</v>
      </c>
      <c r="K595" s="401">
        <f t="shared" si="73"/>
        <v>0.5907</v>
      </c>
    </row>
    <row r="596" spans="1:11" ht="22.5">
      <c r="A596" s="73" t="s">
        <v>386</v>
      </c>
      <c r="B596" s="192" t="s">
        <v>25</v>
      </c>
      <c r="C596" s="74" t="s">
        <v>79</v>
      </c>
      <c r="D596" s="74" t="s">
        <v>14</v>
      </c>
      <c r="E596" s="70" t="s">
        <v>515</v>
      </c>
      <c r="F596" s="70" t="s">
        <v>113</v>
      </c>
      <c r="G596" s="72">
        <f t="shared" si="82"/>
        <v>300</v>
      </c>
      <c r="H596" s="72">
        <f t="shared" si="82"/>
        <v>0</v>
      </c>
      <c r="I596" s="72">
        <f t="shared" si="82"/>
        <v>300</v>
      </c>
      <c r="J596" s="72">
        <f t="shared" si="82"/>
        <v>177.21</v>
      </c>
      <c r="K596" s="401">
        <f t="shared" si="73"/>
        <v>0.5907</v>
      </c>
    </row>
    <row r="597" spans="1:11" ht="22.5">
      <c r="A597" s="73" t="s">
        <v>525</v>
      </c>
      <c r="B597" s="192" t="s">
        <v>25</v>
      </c>
      <c r="C597" s="74" t="s">
        <v>79</v>
      </c>
      <c r="D597" s="74" t="s">
        <v>14</v>
      </c>
      <c r="E597" s="70" t="s">
        <v>515</v>
      </c>
      <c r="F597" s="70" t="s">
        <v>115</v>
      </c>
      <c r="G597" s="72">
        <f t="shared" si="82"/>
        <v>300</v>
      </c>
      <c r="H597" s="72">
        <f t="shared" si="82"/>
        <v>0</v>
      </c>
      <c r="I597" s="72">
        <f t="shared" si="82"/>
        <v>300</v>
      </c>
      <c r="J597" s="72">
        <f t="shared" si="82"/>
        <v>177.21</v>
      </c>
      <c r="K597" s="401">
        <f t="shared" si="73"/>
        <v>0.5907</v>
      </c>
    </row>
    <row r="598" spans="1:11" ht="22.5">
      <c r="A598" s="166" t="s">
        <v>526</v>
      </c>
      <c r="B598" s="192" t="s">
        <v>25</v>
      </c>
      <c r="C598" s="74" t="s">
        <v>79</v>
      </c>
      <c r="D598" s="74" t="s">
        <v>14</v>
      </c>
      <c r="E598" s="70" t="s">
        <v>515</v>
      </c>
      <c r="F598" s="70" t="s">
        <v>117</v>
      </c>
      <c r="G598" s="72">
        <v>300</v>
      </c>
      <c r="H598" s="72"/>
      <c r="I598" s="72">
        <f>G598+H598</f>
        <v>300</v>
      </c>
      <c r="J598" s="72">
        <v>177.21</v>
      </c>
      <c r="K598" s="401">
        <f t="shared" si="73"/>
        <v>0.5907</v>
      </c>
    </row>
    <row r="599" spans="1:11" ht="22.5">
      <c r="A599" s="201" t="s">
        <v>611</v>
      </c>
      <c r="B599" s="192" t="s">
        <v>25</v>
      </c>
      <c r="C599" s="74" t="s">
        <v>79</v>
      </c>
      <c r="D599" s="74" t="s">
        <v>14</v>
      </c>
      <c r="E599" s="70" t="s">
        <v>517</v>
      </c>
      <c r="F599" s="70"/>
      <c r="G599" s="72">
        <f aca="true" t="shared" si="83" ref="G599:J601">G600</f>
        <v>50</v>
      </c>
      <c r="H599" s="72">
        <f t="shared" si="83"/>
        <v>0</v>
      </c>
      <c r="I599" s="72">
        <f t="shared" si="83"/>
        <v>50</v>
      </c>
      <c r="J599" s="72">
        <f t="shared" si="83"/>
        <v>0</v>
      </c>
      <c r="K599" s="401">
        <f t="shared" si="73"/>
        <v>0</v>
      </c>
    </row>
    <row r="600" spans="1:11" ht="22.5">
      <c r="A600" s="73" t="s">
        <v>386</v>
      </c>
      <c r="B600" s="192" t="s">
        <v>25</v>
      </c>
      <c r="C600" s="74" t="s">
        <v>79</v>
      </c>
      <c r="D600" s="74" t="s">
        <v>14</v>
      </c>
      <c r="E600" s="70" t="s">
        <v>517</v>
      </c>
      <c r="F600" s="70" t="s">
        <v>113</v>
      </c>
      <c r="G600" s="72">
        <f t="shared" si="83"/>
        <v>50</v>
      </c>
      <c r="H600" s="72">
        <f t="shared" si="83"/>
        <v>0</v>
      </c>
      <c r="I600" s="72">
        <f t="shared" si="83"/>
        <v>50</v>
      </c>
      <c r="J600" s="72">
        <f t="shared" si="83"/>
        <v>0</v>
      </c>
      <c r="K600" s="401">
        <f t="shared" si="73"/>
        <v>0</v>
      </c>
    </row>
    <row r="601" spans="1:11" ht="22.5">
      <c r="A601" s="73" t="s">
        <v>525</v>
      </c>
      <c r="B601" s="192" t="s">
        <v>25</v>
      </c>
      <c r="C601" s="74" t="s">
        <v>79</v>
      </c>
      <c r="D601" s="74" t="s">
        <v>14</v>
      </c>
      <c r="E601" s="70" t="s">
        <v>517</v>
      </c>
      <c r="F601" s="70" t="s">
        <v>115</v>
      </c>
      <c r="G601" s="72">
        <f t="shared" si="83"/>
        <v>50</v>
      </c>
      <c r="H601" s="72">
        <f t="shared" si="83"/>
        <v>0</v>
      </c>
      <c r="I601" s="72">
        <f t="shared" si="83"/>
        <v>50</v>
      </c>
      <c r="J601" s="72">
        <f t="shared" si="83"/>
        <v>0</v>
      </c>
      <c r="K601" s="401">
        <f t="shared" si="73"/>
        <v>0</v>
      </c>
    </row>
    <row r="602" spans="1:11" ht="22.5">
      <c r="A602" s="166" t="s">
        <v>526</v>
      </c>
      <c r="B602" s="192" t="s">
        <v>25</v>
      </c>
      <c r="C602" s="74" t="s">
        <v>79</v>
      </c>
      <c r="D602" s="74" t="s">
        <v>14</v>
      </c>
      <c r="E602" s="70" t="s">
        <v>517</v>
      </c>
      <c r="F602" s="70" t="s">
        <v>117</v>
      </c>
      <c r="G602" s="72">
        <v>50</v>
      </c>
      <c r="H602" s="72"/>
      <c r="I602" s="72">
        <f>G602+H602</f>
        <v>50</v>
      </c>
      <c r="J602" s="72">
        <v>0</v>
      </c>
      <c r="K602" s="401">
        <f t="shared" si="73"/>
        <v>0</v>
      </c>
    </row>
    <row r="603" spans="1:11" ht="22.5">
      <c r="A603" s="201" t="s">
        <v>612</v>
      </c>
      <c r="B603" s="192" t="s">
        <v>25</v>
      </c>
      <c r="C603" s="74" t="s">
        <v>79</v>
      </c>
      <c r="D603" s="74" t="s">
        <v>14</v>
      </c>
      <c r="E603" s="70" t="s">
        <v>519</v>
      </c>
      <c r="F603" s="70"/>
      <c r="G603" s="72">
        <f aca="true" t="shared" si="84" ref="G603:J605">G604</f>
        <v>200</v>
      </c>
      <c r="H603" s="72">
        <f t="shared" si="84"/>
        <v>0</v>
      </c>
      <c r="I603" s="72">
        <f t="shared" si="84"/>
        <v>0</v>
      </c>
      <c r="J603" s="72">
        <f t="shared" si="84"/>
        <v>0</v>
      </c>
      <c r="K603" s="401" t="e">
        <f t="shared" si="73"/>
        <v>#DIV/0!</v>
      </c>
    </row>
    <row r="604" spans="1:11" ht="22.5">
      <c r="A604" s="73" t="s">
        <v>386</v>
      </c>
      <c r="B604" s="192" t="s">
        <v>25</v>
      </c>
      <c r="C604" s="74" t="s">
        <v>79</v>
      </c>
      <c r="D604" s="74" t="s">
        <v>14</v>
      </c>
      <c r="E604" s="70" t="s">
        <v>519</v>
      </c>
      <c r="F604" s="70" t="s">
        <v>113</v>
      </c>
      <c r="G604" s="72">
        <f t="shared" si="84"/>
        <v>200</v>
      </c>
      <c r="H604" s="72">
        <f t="shared" si="84"/>
        <v>0</v>
      </c>
      <c r="I604" s="72">
        <f t="shared" si="84"/>
        <v>0</v>
      </c>
      <c r="J604" s="72">
        <f t="shared" si="84"/>
        <v>0</v>
      </c>
      <c r="K604" s="401" t="e">
        <f t="shared" si="73"/>
        <v>#DIV/0!</v>
      </c>
    </row>
    <row r="605" spans="1:11" ht="22.5">
      <c r="A605" s="73" t="s">
        <v>525</v>
      </c>
      <c r="B605" s="192" t="s">
        <v>25</v>
      </c>
      <c r="C605" s="74" t="s">
        <v>79</v>
      </c>
      <c r="D605" s="74" t="s">
        <v>14</v>
      </c>
      <c r="E605" s="70" t="s">
        <v>519</v>
      </c>
      <c r="F605" s="70" t="s">
        <v>115</v>
      </c>
      <c r="G605" s="72">
        <f t="shared" si="84"/>
        <v>200</v>
      </c>
      <c r="H605" s="72">
        <f t="shared" si="84"/>
        <v>0</v>
      </c>
      <c r="I605" s="72">
        <f t="shared" si="84"/>
        <v>0</v>
      </c>
      <c r="J605" s="72">
        <f t="shared" si="84"/>
        <v>0</v>
      </c>
      <c r="K605" s="401" t="e">
        <f t="shared" si="73"/>
        <v>#DIV/0!</v>
      </c>
    </row>
    <row r="606" spans="1:11" ht="22.5">
      <c r="A606" s="166" t="s">
        <v>526</v>
      </c>
      <c r="B606" s="192" t="s">
        <v>25</v>
      </c>
      <c r="C606" s="74" t="s">
        <v>79</v>
      </c>
      <c r="D606" s="74" t="s">
        <v>14</v>
      </c>
      <c r="E606" s="70" t="s">
        <v>519</v>
      </c>
      <c r="F606" s="70" t="s">
        <v>117</v>
      </c>
      <c r="G606" s="72">
        <v>200</v>
      </c>
      <c r="H606" s="72"/>
      <c r="I606" s="72">
        <v>0</v>
      </c>
      <c r="J606" s="72">
        <v>0</v>
      </c>
      <c r="K606" s="401" t="e">
        <f t="shared" si="73"/>
        <v>#DIV/0!</v>
      </c>
    </row>
    <row r="607" spans="1:11" ht="22.5">
      <c r="A607" s="201" t="s">
        <v>614</v>
      </c>
      <c r="B607" s="192" t="s">
        <v>25</v>
      </c>
      <c r="C607" s="74" t="s">
        <v>79</v>
      </c>
      <c r="D607" s="74" t="s">
        <v>14</v>
      </c>
      <c r="E607" s="70" t="s">
        <v>613</v>
      </c>
      <c r="F607" s="70"/>
      <c r="G607" s="72">
        <f aca="true" t="shared" si="85" ref="G607:J609">G608</f>
        <v>50</v>
      </c>
      <c r="H607" s="72">
        <f t="shared" si="85"/>
        <v>0</v>
      </c>
      <c r="I607" s="72">
        <f t="shared" si="85"/>
        <v>32.126</v>
      </c>
      <c r="J607" s="72">
        <f t="shared" si="85"/>
        <v>0</v>
      </c>
      <c r="K607" s="401">
        <f t="shared" si="73"/>
        <v>0</v>
      </c>
    </row>
    <row r="608" spans="1:11" ht="22.5">
      <c r="A608" s="73" t="s">
        <v>386</v>
      </c>
      <c r="B608" s="192" t="s">
        <v>25</v>
      </c>
      <c r="C608" s="74" t="s">
        <v>79</v>
      </c>
      <c r="D608" s="74" t="s">
        <v>14</v>
      </c>
      <c r="E608" s="70" t="s">
        <v>520</v>
      </c>
      <c r="F608" s="70" t="s">
        <v>113</v>
      </c>
      <c r="G608" s="72">
        <f t="shared" si="85"/>
        <v>50</v>
      </c>
      <c r="H608" s="72">
        <f t="shared" si="85"/>
        <v>0</v>
      </c>
      <c r="I608" s="72">
        <f t="shared" si="85"/>
        <v>32.126</v>
      </c>
      <c r="J608" s="72">
        <f t="shared" si="85"/>
        <v>0</v>
      </c>
      <c r="K608" s="401">
        <f t="shared" si="73"/>
        <v>0</v>
      </c>
    </row>
    <row r="609" spans="1:11" ht="22.5">
      <c r="A609" s="73" t="s">
        <v>525</v>
      </c>
      <c r="B609" s="192" t="s">
        <v>25</v>
      </c>
      <c r="C609" s="74" t="s">
        <v>79</v>
      </c>
      <c r="D609" s="74" t="s">
        <v>14</v>
      </c>
      <c r="E609" s="70" t="s">
        <v>520</v>
      </c>
      <c r="F609" s="70" t="s">
        <v>115</v>
      </c>
      <c r="G609" s="72">
        <f t="shared" si="85"/>
        <v>50</v>
      </c>
      <c r="H609" s="72">
        <f t="shared" si="85"/>
        <v>0</v>
      </c>
      <c r="I609" s="72">
        <f t="shared" si="85"/>
        <v>32.126</v>
      </c>
      <c r="J609" s="72">
        <f t="shared" si="85"/>
        <v>0</v>
      </c>
      <c r="K609" s="401">
        <f t="shared" si="73"/>
        <v>0</v>
      </c>
    </row>
    <row r="610" spans="1:11" ht="22.5">
      <c r="A610" s="166" t="s">
        <v>526</v>
      </c>
      <c r="B610" s="192" t="s">
        <v>25</v>
      </c>
      <c r="C610" s="74" t="s">
        <v>79</v>
      </c>
      <c r="D610" s="74" t="s">
        <v>14</v>
      </c>
      <c r="E610" s="70" t="s">
        <v>520</v>
      </c>
      <c r="F610" s="70" t="s">
        <v>117</v>
      </c>
      <c r="G610" s="72">
        <v>50</v>
      </c>
      <c r="H610" s="72"/>
      <c r="I610" s="72">
        <v>32.126</v>
      </c>
      <c r="J610" s="72">
        <v>0</v>
      </c>
      <c r="K610" s="401">
        <f t="shared" si="73"/>
        <v>0</v>
      </c>
    </row>
    <row r="611" spans="1:15" ht="12.75">
      <c r="A611" s="194" t="s">
        <v>628</v>
      </c>
      <c r="B611" s="344" t="s">
        <v>25</v>
      </c>
      <c r="C611" s="93" t="s">
        <v>78</v>
      </c>
      <c r="D611" s="74"/>
      <c r="E611" s="70"/>
      <c r="F611" s="70"/>
      <c r="G611" s="195">
        <f>G612+G628+G663+G674+G687</f>
        <v>279771.99999999994</v>
      </c>
      <c r="H611" s="195">
        <f>H612+H628+H663+H674+H687</f>
        <v>1539.25</v>
      </c>
      <c r="I611" s="195">
        <f>I612+I628+I663+I674+I687</f>
        <v>170594.405</v>
      </c>
      <c r="J611" s="195">
        <f>J612+J628+J663+J674+J687</f>
        <v>170323.315</v>
      </c>
      <c r="K611" s="490">
        <f t="shared" si="73"/>
        <v>0.9984109091971686</v>
      </c>
      <c r="L611" s="389">
        <v>170594.419</v>
      </c>
      <c r="M611" s="389">
        <f>L611-I611</f>
        <v>0.013999999995576218</v>
      </c>
      <c r="N611" s="389">
        <v>170323.329</v>
      </c>
      <c r="O611" s="389">
        <f>N611-J611</f>
        <v>0.013999999995576218</v>
      </c>
    </row>
    <row r="612" spans="1:11" ht="12.75">
      <c r="A612" s="194" t="s">
        <v>28</v>
      </c>
      <c r="B612" s="344" t="s">
        <v>25</v>
      </c>
      <c r="C612" s="92" t="s">
        <v>78</v>
      </c>
      <c r="D612" s="93" t="s">
        <v>12</v>
      </c>
      <c r="E612" s="92" t="s">
        <v>9</v>
      </c>
      <c r="F612" s="92"/>
      <c r="G612" s="195">
        <f>G613+G623</f>
        <v>62078.8</v>
      </c>
      <c r="H612" s="195">
        <f>H613+H623</f>
        <v>0</v>
      </c>
      <c r="I612" s="195">
        <f>I613+I623</f>
        <v>30220.116</v>
      </c>
      <c r="J612" s="195">
        <f>J613+J623</f>
        <v>30168.947</v>
      </c>
      <c r="K612" s="490">
        <f t="shared" si="73"/>
        <v>0.9983067900864443</v>
      </c>
    </row>
    <row r="613" spans="1:11" ht="21">
      <c r="A613" s="194" t="s">
        <v>635</v>
      </c>
      <c r="B613" s="344" t="s">
        <v>25</v>
      </c>
      <c r="C613" s="92" t="s">
        <v>78</v>
      </c>
      <c r="D613" s="93" t="s">
        <v>12</v>
      </c>
      <c r="E613" s="92" t="s">
        <v>230</v>
      </c>
      <c r="F613" s="92"/>
      <c r="G613" s="195">
        <f>G614</f>
        <v>61837.8</v>
      </c>
      <c r="H613" s="195">
        <f>H614</f>
        <v>0</v>
      </c>
      <c r="I613" s="195">
        <f>I614</f>
        <v>30220.116</v>
      </c>
      <c r="J613" s="195">
        <f>J614</f>
        <v>30168.947</v>
      </c>
      <c r="K613" s="490">
        <f t="shared" si="73"/>
        <v>0.9983067900864443</v>
      </c>
    </row>
    <row r="614" spans="1:11" ht="12.75">
      <c r="A614" s="201" t="s">
        <v>204</v>
      </c>
      <c r="B614" s="192" t="s">
        <v>25</v>
      </c>
      <c r="C614" s="70" t="s">
        <v>78</v>
      </c>
      <c r="D614" s="74" t="s">
        <v>12</v>
      </c>
      <c r="E614" s="319" t="s">
        <v>231</v>
      </c>
      <c r="F614" s="319" t="s">
        <v>10</v>
      </c>
      <c r="G614" s="231">
        <f>G619+G615</f>
        <v>61837.8</v>
      </c>
      <c r="H614" s="231">
        <f>H619+H615</f>
        <v>0</v>
      </c>
      <c r="I614" s="231">
        <f>I619+I615</f>
        <v>30220.116</v>
      </c>
      <c r="J614" s="231">
        <f>J619+J615</f>
        <v>30168.947</v>
      </c>
      <c r="K614" s="494">
        <f t="shared" si="73"/>
        <v>0.9983067900864443</v>
      </c>
    </row>
    <row r="615" spans="1:11" ht="12.75">
      <c r="A615" s="201" t="s">
        <v>216</v>
      </c>
      <c r="B615" s="192" t="s">
        <v>25</v>
      </c>
      <c r="C615" s="70" t="s">
        <v>78</v>
      </c>
      <c r="D615" s="74" t="s">
        <v>12</v>
      </c>
      <c r="E615" s="335" t="s">
        <v>233</v>
      </c>
      <c r="F615" s="319" t="s">
        <v>10</v>
      </c>
      <c r="G615" s="231">
        <f aca="true" t="shared" si="86" ref="G615:J617">G616</f>
        <v>26072.7</v>
      </c>
      <c r="H615" s="231">
        <f t="shared" si="86"/>
        <v>0</v>
      </c>
      <c r="I615" s="231">
        <f t="shared" si="86"/>
        <v>11507.991</v>
      </c>
      <c r="J615" s="231">
        <f t="shared" si="86"/>
        <v>11458.077</v>
      </c>
      <c r="K615" s="494">
        <f t="shared" si="73"/>
        <v>0.9956626660552653</v>
      </c>
    </row>
    <row r="616" spans="1:11" ht="22.5">
      <c r="A616" s="73" t="s">
        <v>530</v>
      </c>
      <c r="B616" s="192" t="s">
        <v>25</v>
      </c>
      <c r="C616" s="70" t="s">
        <v>78</v>
      </c>
      <c r="D616" s="74" t="s">
        <v>12</v>
      </c>
      <c r="E616" s="335" t="s">
        <v>233</v>
      </c>
      <c r="F616" s="70" t="s">
        <v>100</v>
      </c>
      <c r="G616" s="72">
        <f t="shared" si="86"/>
        <v>26072.7</v>
      </c>
      <c r="H616" s="72">
        <f t="shared" si="86"/>
        <v>0</v>
      </c>
      <c r="I616" s="72">
        <f t="shared" si="86"/>
        <v>11507.991</v>
      </c>
      <c r="J616" s="72">
        <f t="shared" si="86"/>
        <v>11458.077</v>
      </c>
      <c r="K616" s="401">
        <f t="shared" si="73"/>
        <v>0.9956626660552653</v>
      </c>
    </row>
    <row r="617" spans="1:11" ht="12.75">
      <c r="A617" s="73" t="s">
        <v>101</v>
      </c>
      <c r="B617" s="192" t="s">
        <v>25</v>
      </c>
      <c r="C617" s="70" t="s">
        <v>78</v>
      </c>
      <c r="D617" s="74" t="s">
        <v>12</v>
      </c>
      <c r="E617" s="335" t="s">
        <v>233</v>
      </c>
      <c r="F617" s="70" t="s">
        <v>102</v>
      </c>
      <c r="G617" s="72">
        <f t="shared" si="86"/>
        <v>26072.7</v>
      </c>
      <c r="H617" s="72">
        <f t="shared" si="86"/>
        <v>0</v>
      </c>
      <c r="I617" s="72">
        <f t="shared" si="86"/>
        <v>11507.991</v>
      </c>
      <c r="J617" s="72">
        <f t="shared" si="86"/>
        <v>11458.077</v>
      </c>
      <c r="K617" s="401">
        <f t="shared" si="73"/>
        <v>0.9956626660552653</v>
      </c>
    </row>
    <row r="618" spans="1:11" ht="33.75">
      <c r="A618" s="73" t="s">
        <v>103</v>
      </c>
      <c r="B618" s="192" t="s">
        <v>25</v>
      </c>
      <c r="C618" s="70" t="s">
        <v>78</v>
      </c>
      <c r="D618" s="74" t="s">
        <v>12</v>
      </c>
      <c r="E618" s="335" t="s">
        <v>233</v>
      </c>
      <c r="F618" s="70" t="s">
        <v>104</v>
      </c>
      <c r="G618" s="72">
        <v>26072.7</v>
      </c>
      <c r="H618" s="72"/>
      <c r="I618" s="72">
        <v>11507.991</v>
      </c>
      <c r="J618" s="72">
        <v>11458.077</v>
      </c>
      <c r="K618" s="401">
        <f t="shared" si="73"/>
        <v>0.9956626660552653</v>
      </c>
    </row>
    <row r="619" spans="1:11" ht="22.5">
      <c r="A619" s="201" t="s">
        <v>215</v>
      </c>
      <c r="B619" s="192" t="s">
        <v>25</v>
      </c>
      <c r="C619" s="70" t="s">
        <v>78</v>
      </c>
      <c r="D619" s="74" t="s">
        <v>12</v>
      </c>
      <c r="E619" s="70" t="s">
        <v>232</v>
      </c>
      <c r="F619" s="319" t="s">
        <v>10</v>
      </c>
      <c r="G619" s="231">
        <f aca="true" t="shared" si="87" ref="G619:J621">G620</f>
        <v>35765.1</v>
      </c>
      <c r="H619" s="231">
        <f t="shared" si="87"/>
        <v>0</v>
      </c>
      <c r="I619" s="231">
        <f t="shared" si="87"/>
        <v>18712.125</v>
      </c>
      <c r="J619" s="231">
        <f t="shared" si="87"/>
        <v>18710.87</v>
      </c>
      <c r="K619" s="494">
        <f t="shared" si="73"/>
        <v>0.9999329311876657</v>
      </c>
    </row>
    <row r="620" spans="1:11" ht="22.5">
      <c r="A620" s="73" t="s">
        <v>530</v>
      </c>
      <c r="B620" s="74" t="s">
        <v>25</v>
      </c>
      <c r="C620" s="70" t="s">
        <v>78</v>
      </c>
      <c r="D620" s="74" t="s">
        <v>12</v>
      </c>
      <c r="E620" s="70" t="s">
        <v>232</v>
      </c>
      <c r="F620" s="70" t="s">
        <v>100</v>
      </c>
      <c r="G620" s="72">
        <f t="shared" si="87"/>
        <v>35765.1</v>
      </c>
      <c r="H620" s="72">
        <f t="shared" si="87"/>
        <v>0</v>
      </c>
      <c r="I620" s="72">
        <f t="shared" si="87"/>
        <v>18712.125</v>
      </c>
      <c r="J620" s="72">
        <f t="shared" si="87"/>
        <v>18710.87</v>
      </c>
      <c r="K620" s="401">
        <f aca="true" t="shared" si="88" ref="K620:K683">J620/I620*100%</f>
        <v>0.9999329311876657</v>
      </c>
    </row>
    <row r="621" spans="1:11" ht="12.75">
      <c r="A621" s="73" t="s">
        <v>101</v>
      </c>
      <c r="B621" s="74" t="s">
        <v>25</v>
      </c>
      <c r="C621" s="70" t="s">
        <v>78</v>
      </c>
      <c r="D621" s="74" t="s">
        <v>12</v>
      </c>
      <c r="E621" s="70" t="s">
        <v>232</v>
      </c>
      <c r="F621" s="70" t="s">
        <v>102</v>
      </c>
      <c r="G621" s="72">
        <f t="shared" si="87"/>
        <v>35765.1</v>
      </c>
      <c r="H621" s="72">
        <f t="shared" si="87"/>
        <v>0</v>
      </c>
      <c r="I621" s="72">
        <f t="shared" si="87"/>
        <v>18712.125</v>
      </c>
      <c r="J621" s="72">
        <f t="shared" si="87"/>
        <v>18710.87</v>
      </c>
      <c r="K621" s="401">
        <f t="shared" si="88"/>
        <v>0.9999329311876657</v>
      </c>
    </row>
    <row r="622" spans="1:11" ht="33.75">
      <c r="A622" s="73" t="s">
        <v>103</v>
      </c>
      <c r="B622" s="74" t="s">
        <v>25</v>
      </c>
      <c r="C622" s="70" t="s">
        <v>78</v>
      </c>
      <c r="D622" s="74" t="s">
        <v>12</v>
      </c>
      <c r="E622" s="70" t="s">
        <v>232</v>
      </c>
      <c r="F622" s="70" t="s">
        <v>104</v>
      </c>
      <c r="G622" s="72">
        <v>35765.1</v>
      </c>
      <c r="H622" s="72"/>
      <c r="I622" s="72">
        <v>18712.125</v>
      </c>
      <c r="J622" s="72">
        <v>18710.87</v>
      </c>
      <c r="K622" s="401">
        <f t="shared" si="88"/>
        <v>0.9999329311876657</v>
      </c>
    </row>
    <row r="623" spans="1:11" ht="33.75">
      <c r="A623" s="73" t="s">
        <v>390</v>
      </c>
      <c r="B623" s="74" t="s">
        <v>25</v>
      </c>
      <c r="C623" s="70" t="s">
        <v>78</v>
      </c>
      <c r="D623" s="74" t="s">
        <v>12</v>
      </c>
      <c r="E623" s="70" t="s">
        <v>388</v>
      </c>
      <c r="F623" s="70"/>
      <c r="G623" s="72">
        <f aca="true" t="shared" si="89" ref="G623:J624">G624</f>
        <v>241</v>
      </c>
      <c r="H623" s="72">
        <f t="shared" si="89"/>
        <v>0</v>
      </c>
      <c r="I623" s="72">
        <f t="shared" si="89"/>
        <v>0</v>
      </c>
      <c r="J623" s="72">
        <f t="shared" si="89"/>
        <v>0</v>
      </c>
      <c r="K623" s="401" t="e">
        <f t="shared" si="88"/>
        <v>#DIV/0!</v>
      </c>
    </row>
    <row r="624" spans="1:11" ht="33.75">
      <c r="A624" s="202" t="s">
        <v>380</v>
      </c>
      <c r="B624" s="74" t="s">
        <v>25</v>
      </c>
      <c r="C624" s="70" t="s">
        <v>78</v>
      </c>
      <c r="D624" s="74" t="s">
        <v>12</v>
      </c>
      <c r="E624" s="70" t="s">
        <v>389</v>
      </c>
      <c r="F624" s="70"/>
      <c r="G624" s="72">
        <f t="shared" si="89"/>
        <v>241</v>
      </c>
      <c r="H624" s="72">
        <f t="shared" si="89"/>
        <v>0</v>
      </c>
      <c r="I624" s="72">
        <f t="shared" si="89"/>
        <v>0</v>
      </c>
      <c r="J624" s="72">
        <f t="shared" si="89"/>
        <v>0</v>
      </c>
      <c r="K624" s="401" t="e">
        <f t="shared" si="88"/>
        <v>#DIV/0!</v>
      </c>
    </row>
    <row r="625" spans="1:11" ht="22.5">
      <c r="A625" s="73" t="s">
        <v>530</v>
      </c>
      <c r="B625" s="74" t="s">
        <v>25</v>
      </c>
      <c r="C625" s="70" t="s">
        <v>78</v>
      </c>
      <c r="D625" s="74" t="s">
        <v>12</v>
      </c>
      <c r="E625" s="70" t="s">
        <v>389</v>
      </c>
      <c r="F625" s="70">
        <v>600</v>
      </c>
      <c r="G625" s="72">
        <f>G627</f>
        <v>241</v>
      </c>
      <c r="H625" s="72">
        <f>H627</f>
        <v>0</v>
      </c>
      <c r="I625" s="72">
        <f>I627</f>
        <v>0</v>
      </c>
      <c r="J625" s="72">
        <f>J627</f>
        <v>0</v>
      </c>
      <c r="K625" s="401" t="e">
        <f t="shared" si="88"/>
        <v>#DIV/0!</v>
      </c>
    </row>
    <row r="626" spans="1:11" ht="12.75">
      <c r="A626" s="73" t="s">
        <v>101</v>
      </c>
      <c r="B626" s="74" t="s">
        <v>25</v>
      </c>
      <c r="C626" s="70" t="s">
        <v>78</v>
      </c>
      <c r="D626" s="74" t="s">
        <v>12</v>
      </c>
      <c r="E626" s="70" t="s">
        <v>389</v>
      </c>
      <c r="F626" s="70">
        <v>610</v>
      </c>
      <c r="G626" s="72">
        <f>G627</f>
        <v>241</v>
      </c>
      <c r="H626" s="72">
        <f>H627</f>
        <v>0</v>
      </c>
      <c r="I626" s="72">
        <f>I627</f>
        <v>0</v>
      </c>
      <c r="J626" s="72">
        <f>J627</f>
        <v>0</v>
      </c>
      <c r="K626" s="401" t="e">
        <f t="shared" si="88"/>
        <v>#DIV/0!</v>
      </c>
    </row>
    <row r="627" spans="1:11" ht="33.75">
      <c r="A627" s="73" t="s">
        <v>103</v>
      </c>
      <c r="B627" s="74" t="s">
        <v>25</v>
      </c>
      <c r="C627" s="70" t="s">
        <v>78</v>
      </c>
      <c r="D627" s="74" t="s">
        <v>12</v>
      </c>
      <c r="E627" s="70" t="s">
        <v>389</v>
      </c>
      <c r="F627" s="70">
        <v>611</v>
      </c>
      <c r="G627" s="72">
        <v>241</v>
      </c>
      <c r="H627" s="72"/>
      <c r="I627" s="72">
        <v>0</v>
      </c>
      <c r="J627" s="72">
        <v>0</v>
      </c>
      <c r="K627" s="401" t="e">
        <f t="shared" si="88"/>
        <v>#DIV/0!</v>
      </c>
    </row>
    <row r="628" spans="1:11" ht="12.75">
      <c r="A628" s="194" t="s">
        <v>35</v>
      </c>
      <c r="B628" s="344" t="s">
        <v>25</v>
      </c>
      <c r="C628" s="92" t="s">
        <v>78</v>
      </c>
      <c r="D628" s="93" t="s">
        <v>76</v>
      </c>
      <c r="E628" s="92" t="s">
        <v>9</v>
      </c>
      <c r="F628" s="92" t="s">
        <v>10</v>
      </c>
      <c r="G628" s="231">
        <f>G629+G646+G653+G642</f>
        <v>177729.9</v>
      </c>
      <c r="H628" s="231">
        <f>H629+H646+H653+H642</f>
        <v>1391.25</v>
      </c>
      <c r="I628" s="231">
        <f>I629+I646+I653+I642</f>
        <v>113214.567</v>
      </c>
      <c r="J628" s="231">
        <f>J629+J646+J653+J642</f>
        <v>113025.14600000001</v>
      </c>
      <c r="K628" s="494">
        <f t="shared" si="88"/>
        <v>0.9983268849140235</v>
      </c>
    </row>
    <row r="629" spans="1:15" s="337" customFormat="1" ht="12.75" customHeight="1">
      <c r="A629" s="201" t="s">
        <v>205</v>
      </c>
      <c r="B629" s="192" t="s">
        <v>25</v>
      </c>
      <c r="C629" s="70" t="s">
        <v>78</v>
      </c>
      <c r="D629" s="70" t="s">
        <v>76</v>
      </c>
      <c r="E629" s="70" t="s">
        <v>234</v>
      </c>
      <c r="F629" s="319" t="s">
        <v>10</v>
      </c>
      <c r="G629" s="231">
        <f>G630+G636</f>
        <v>176226</v>
      </c>
      <c r="H629" s="400">
        <f>H630+H636</f>
        <v>-39.75</v>
      </c>
      <c r="I629" s="231">
        <f>I630+I636</f>
        <v>112770.49699999999</v>
      </c>
      <c r="J629" s="231">
        <f>J630+J636</f>
        <v>112734.357</v>
      </c>
      <c r="K629" s="494">
        <f t="shared" si="88"/>
        <v>0.9996795261086773</v>
      </c>
      <c r="L629" s="398"/>
      <c r="M629" s="398"/>
      <c r="N629" s="398"/>
      <c r="O629" s="398"/>
    </row>
    <row r="630" spans="1:15" s="337" customFormat="1" ht="15" customHeight="1">
      <c r="A630" s="201" t="s">
        <v>216</v>
      </c>
      <c r="B630" s="192" t="s">
        <v>25</v>
      </c>
      <c r="C630" s="70" t="s">
        <v>78</v>
      </c>
      <c r="D630" s="74" t="s">
        <v>76</v>
      </c>
      <c r="E630" s="335" t="s">
        <v>235</v>
      </c>
      <c r="F630" s="319" t="s">
        <v>10</v>
      </c>
      <c r="G630" s="231">
        <f>G631</f>
        <v>14435.1</v>
      </c>
      <c r="H630" s="231">
        <f>H631</f>
        <v>-39.75</v>
      </c>
      <c r="I630" s="231">
        <f>I631</f>
        <v>6631.379</v>
      </c>
      <c r="J630" s="231">
        <f>J631</f>
        <v>6630.029</v>
      </c>
      <c r="K630" s="494">
        <f t="shared" si="88"/>
        <v>0.9997964224334035</v>
      </c>
      <c r="L630" s="398"/>
      <c r="M630" s="398"/>
      <c r="N630" s="398"/>
      <c r="O630" s="398"/>
    </row>
    <row r="631" spans="1:18" ht="22.5">
      <c r="A631" s="73" t="s">
        <v>530</v>
      </c>
      <c r="B631" s="192" t="s">
        <v>25</v>
      </c>
      <c r="C631" s="70" t="s">
        <v>78</v>
      </c>
      <c r="D631" s="70" t="s">
        <v>76</v>
      </c>
      <c r="E631" s="335" t="s">
        <v>235</v>
      </c>
      <c r="F631" s="70" t="s">
        <v>100</v>
      </c>
      <c r="G631" s="72">
        <f>G632+G634</f>
        <v>14435.1</v>
      </c>
      <c r="H631" s="72">
        <f>H632+H634</f>
        <v>-39.75</v>
      </c>
      <c r="I631" s="72">
        <f>I632+I634</f>
        <v>6631.379</v>
      </c>
      <c r="J631" s="72">
        <f>J632+J634</f>
        <v>6630.029</v>
      </c>
      <c r="K631" s="401">
        <f t="shared" si="88"/>
        <v>0.9997964224334035</v>
      </c>
      <c r="R631" s="484"/>
    </row>
    <row r="632" spans="1:18" ht="12.75">
      <c r="A632" s="73" t="s">
        <v>101</v>
      </c>
      <c r="B632" s="192" t="s">
        <v>25</v>
      </c>
      <c r="C632" s="70" t="s">
        <v>78</v>
      </c>
      <c r="D632" s="70" t="s">
        <v>76</v>
      </c>
      <c r="E632" s="335" t="s">
        <v>235</v>
      </c>
      <c r="F632" s="70" t="s">
        <v>102</v>
      </c>
      <c r="G632" s="72">
        <f>G633</f>
        <v>12984.7</v>
      </c>
      <c r="H632" s="72">
        <f>H633</f>
        <v>-69.75</v>
      </c>
      <c r="I632" s="72">
        <f>I633</f>
        <v>5243.633</v>
      </c>
      <c r="J632" s="72">
        <f>J633</f>
        <v>5242.283</v>
      </c>
      <c r="K632" s="401">
        <f t="shared" si="88"/>
        <v>0.9997425449111332</v>
      </c>
      <c r="R632" s="484"/>
    </row>
    <row r="633" spans="1:11" ht="33.75">
      <c r="A633" s="73" t="s">
        <v>103</v>
      </c>
      <c r="B633" s="192" t="s">
        <v>25</v>
      </c>
      <c r="C633" s="70" t="s">
        <v>78</v>
      </c>
      <c r="D633" s="70" t="s">
        <v>76</v>
      </c>
      <c r="E633" s="335" t="s">
        <v>235</v>
      </c>
      <c r="F633" s="70" t="s">
        <v>104</v>
      </c>
      <c r="G633" s="72">
        <v>12984.7</v>
      </c>
      <c r="H633" s="72">
        <v>-69.75</v>
      </c>
      <c r="I633" s="72">
        <v>5243.633</v>
      </c>
      <c r="J633" s="72">
        <v>5242.283</v>
      </c>
      <c r="K633" s="401">
        <f t="shared" si="88"/>
        <v>0.9997425449111332</v>
      </c>
    </row>
    <row r="634" spans="1:11" ht="12.75">
      <c r="A634" s="73" t="s">
        <v>56</v>
      </c>
      <c r="B634" s="192" t="s">
        <v>25</v>
      </c>
      <c r="C634" s="70" t="s">
        <v>78</v>
      </c>
      <c r="D634" s="70" t="s">
        <v>76</v>
      </c>
      <c r="E634" s="335" t="s">
        <v>235</v>
      </c>
      <c r="F634" s="70">
        <v>620</v>
      </c>
      <c r="G634" s="72">
        <f>G635</f>
        <v>1450.4</v>
      </c>
      <c r="H634" s="72">
        <f>H635</f>
        <v>30</v>
      </c>
      <c r="I634" s="72">
        <f>I635</f>
        <v>1387.746</v>
      </c>
      <c r="J634" s="72">
        <f>J635</f>
        <v>1387.746</v>
      </c>
      <c r="K634" s="401">
        <f t="shared" si="88"/>
        <v>1</v>
      </c>
    </row>
    <row r="635" spans="1:11" ht="33.75">
      <c r="A635" s="73" t="s">
        <v>42</v>
      </c>
      <c r="B635" s="192" t="s">
        <v>25</v>
      </c>
      <c r="C635" s="70" t="s">
        <v>78</v>
      </c>
      <c r="D635" s="70" t="s">
        <v>76</v>
      </c>
      <c r="E635" s="335" t="s">
        <v>235</v>
      </c>
      <c r="F635" s="70">
        <v>621</v>
      </c>
      <c r="G635" s="72">
        <v>1450.4</v>
      </c>
      <c r="H635" s="72">
        <v>30</v>
      </c>
      <c r="I635" s="72">
        <v>1387.746</v>
      </c>
      <c r="J635" s="72">
        <v>1387.746</v>
      </c>
      <c r="K635" s="401">
        <f t="shared" si="88"/>
        <v>1</v>
      </c>
    </row>
    <row r="636" spans="1:16" s="337" customFormat="1" ht="48" customHeight="1">
      <c r="A636" s="202" t="s">
        <v>85</v>
      </c>
      <c r="B636" s="192" t="s">
        <v>25</v>
      </c>
      <c r="C636" s="70" t="s">
        <v>78</v>
      </c>
      <c r="D636" s="74" t="s">
        <v>76</v>
      </c>
      <c r="E636" s="335" t="s">
        <v>254</v>
      </c>
      <c r="F636" s="319" t="s">
        <v>10</v>
      </c>
      <c r="G636" s="231">
        <f>G637</f>
        <v>161790.9</v>
      </c>
      <c r="H636" s="231">
        <f>H637</f>
        <v>0</v>
      </c>
      <c r="I636" s="231">
        <f>I637</f>
        <v>106139.11799999999</v>
      </c>
      <c r="J636" s="231">
        <f>J637</f>
        <v>106104.32800000001</v>
      </c>
      <c r="K636" s="494">
        <f t="shared" si="88"/>
        <v>0.999672222638971</v>
      </c>
      <c r="L636" s="398"/>
      <c r="M636" s="398"/>
      <c r="N636" s="398"/>
      <c r="O636" s="398"/>
      <c r="P636" s="483"/>
    </row>
    <row r="637" spans="1:11" ht="22.5">
      <c r="A637" s="73" t="s">
        <v>530</v>
      </c>
      <c r="B637" s="192" t="s">
        <v>25</v>
      </c>
      <c r="C637" s="70" t="s">
        <v>78</v>
      </c>
      <c r="D637" s="70" t="s">
        <v>76</v>
      </c>
      <c r="E637" s="335" t="s">
        <v>254</v>
      </c>
      <c r="F637" s="70" t="s">
        <v>100</v>
      </c>
      <c r="G637" s="72">
        <f>G638+G640</f>
        <v>161790.9</v>
      </c>
      <c r="H637" s="72">
        <f>H638+H640</f>
        <v>0</v>
      </c>
      <c r="I637" s="72">
        <f>I638+I640</f>
        <v>106139.11799999999</v>
      </c>
      <c r="J637" s="72">
        <f>J638+J640</f>
        <v>106104.32800000001</v>
      </c>
      <c r="K637" s="401">
        <f t="shared" si="88"/>
        <v>0.999672222638971</v>
      </c>
    </row>
    <row r="638" spans="1:11" ht="12.75">
      <c r="A638" s="73" t="s">
        <v>101</v>
      </c>
      <c r="B638" s="192" t="s">
        <v>25</v>
      </c>
      <c r="C638" s="70" t="s">
        <v>78</v>
      </c>
      <c r="D638" s="70" t="s">
        <v>76</v>
      </c>
      <c r="E638" s="335" t="s">
        <v>254</v>
      </c>
      <c r="F638" s="70" t="s">
        <v>102</v>
      </c>
      <c r="G638" s="72">
        <f>G639</f>
        <v>143116.6</v>
      </c>
      <c r="H638" s="72">
        <f>H639</f>
        <v>0</v>
      </c>
      <c r="I638" s="72">
        <f>I639</f>
        <v>94540.798</v>
      </c>
      <c r="J638" s="72">
        <f>J639</f>
        <v>94506.008</v>
      </c>
      <c r="K638" s="401">
        <f t="shared" si="88"/>
        <v>0.9996320107219743</v>
      </c>
    </row>
    <row r="639" spans="1:11" ht="33.75">
      <c r="A639" s="73" t="s">
        <v>103</v>
      </c>
      <c r="B639" s="192" t="s">
        <v>25</v>
      </c>
      <c r="C639" s="70" t="s">
        <v>78</v>
      </c>
      <c r="D639" s="70" t="s">
        <v>76</v>
      </c>
      <c r="E639" s="335" t="s">
        <v>254</v>
      </c>
      <c r="F639" s="70" t="s">
        <v>104</v>
      </c>
      <c r="G639" s="72">
        <v>143116.6</v>
      </c>
      <c r="H639" s="72"/>
      <c r="I639" s="72">
        <v>94540.798</v>
      </c>
      <c r="J639" s="72">
        <v>94506.008</v>
      </c>
      <c r="K639" s="401">
        <f t="shared" si="88"/>
        <v>0.9996320107219743</v>
      </c>
    </row>
    <row r="640" spans="1:11" ht="12.75">
      <c r="A640" s="73" t="s">
        <v>56</v>
      </c>
      <c r="B640" s="192" t="s">
        <v>25</v>
      </c>
      <c r="C640" s="70" t="s">
        <v>78</v>
      </c>
      <c r="D640" s="70" t="s">
        <v>76</v>
      </c>
      <c r="E640" s="335" t="s">
        <v>254</v>
      </c>
      <c r="F640" s="70">
        <v>620</v>
      </c>
      <c r="G640" s="72">
        <f>G641</f>
        <v>18674.3</v>
      </c>
      <c r="H640" s="72">
        <f>H641</f>
        <v>0</v>
      </c>
      <c r="I640" s="72">
        <f>I641</f>
        <v>11598.32</v>
      </c>
      <c r="J640" s="72">
        <f>J641</f>
        <v>11598.32</v>
      </c>
      <c r="K640" s="401">
        <f t="shared" si="88"/>
        <v>1</v>
      </c>
    </row>
    <row r="641" spans="1:11" ht="33.75">
      <c r="A641" s="73" t="s">
        <v>42</v>
      </c>
      <c r="B641" s="192" t="s">
        <v>25</v>
      </c>
      <c r="C641" s="70" t="s">
        <v>78</v>
      </c>
      <c r="D641" s="70" t="s">
        <v>76</v>
      </c>
      <c r="E641" s="335" t="s">
        <v>254</v>
      </c>
      <c r="F641" s="70">
        <v>621</v>
      </c>
      <c r="G641" s="72">
        <v>18674.3</v>
      </c>
      <c r="H641" s="72"/>
      <c r="I641" s="72">
        <v>11598.32</v>
      </c>
      <c r="J641" s="72">
        <v>11598.32</v>
      </c>
      <c r="K641" s="401">
        <f t="shared" si="88"/>
        <v>1</v>
      </c>
    </row>
    <row r="642" spans="1:11" ht="12.75">
      <c r="A642" s="73"/>
      <c r="B642" s="192" t="s">
        <v>25</v>
      </c>
      <c r="C642" s="70" t="s">
        <v>78</v>
      </c>
      <c r="D642" s="70" t="s">
        <v>76</v>
      </c>
      <c r="E642" s="335" t="s">
        <v>680</v>
      </c>
      <c r="F642" s="70" t="s">
        <v>10</v>
      </c>
      <c r="G642" s="72">
        <f>G643</f>
        <v>0</v>
      </c>
      <c r="H642" s="72">
        <f aca="true" t="shared" si="90" ref="H642:J644">H643</f>
        <v>1579</v>
      </c>
      <c r="I642" s="72">
        <f t="shared" si="90"/>
        <v>37.07</v>
      </c>
      <c r="J642" s="72">
        <f t="shared" si="90"/>
        <v>37.07</v>
      </c>
      <c r="K642" s="401">
        <f t="shared" si="88"/>
        <v>1</v>
      </c>
    </row>
    <row r="643" spans="1:11" ht="22.5">
      <c r="A643" s="73" t="s">
        <v>530</v>
      </c>
      <c r="B643" s="192" t="s">
        <v>25</v>
      </c>
      <c r="C643" s="70" t="s">
        <v>78</v>
      </c>
      <c r="D643" s="70" t="s">
        <v>76</v>
      </c>
      <c r="E643" s="335" t="s">
        <v>680</v>
      </c>
      <c r="F643" s="70" t="s">
        <v>100</v>
      </c>
      <c r="G643" s="72">
        <f>G644</f>
        <v>0</v>
      </c>
      <c r="H643" s="72">
        <f t="shared" si="90"/>
        <v>1579</v>
      </c>
      <c r="I643" s="72">
        <f t="shared" si="90"/>
        <v>37.07</v>
      </c>
      <c r="J643" s="72">
        <f t="shared" si="90"/>
        <v>37.07</v>
      </c>
      <c r="K643" s="401">
        <f t="shared" si="88"/>
        <v>1</v>
      </c>
    </row>
    <row r="644" spans="1:11" ht="12.75">
      <c r="A644" s="73" t="s">
        <v>101</v>
      </c>
      <c r="B644" s="192" t="s">
        <v>25</v>
      </c>
      <c r="C644" s="70" t="s">
        <v>78</v>
      </c>
      <c r="D644" s="70" t="s">
        <v>76</v>
      </c>
      <c r="E644" s="335" t="s">
        <v>680</v>
      </c>
      <c r="F644" s="70" t="s">
        <v>102</v>
      </c>
      <c r="G644" s="72">
        <f>G645</f>
        <v>0</v>
      </c>
      <c r="H644" s="72">
        <f t="shared" si="90"/>
        <v>1579</v>
      </c>
      <c r="I644" s="72">
        <f t="shared" si="90"/>
        <v>37.07</v>
      </c>
      <c r="J644" s="72">
        <f t="shared" si="90"/>
        <v>37.07</v>
      </c>
      <c r="K644" s="401">
        <f t="shared" si="88"/>
        <v>1</v>
      </c>
    </row>
    <row r="645" spans="1:11" ht="33.75">
      <c r="A645" s="73" t="s">
        <v>103</v>
      </c>
      <c r="B645" s="192" t="s">
        <v>25</v>
      </c>
      <c r="C645" s="70" t="s">
        <v>78</v>
      </c>
      <c r="D645" s="70" t="s">
        <v>76</v>
      </c>
      <c r="E645" s="335" t="s">
        <v>680</v>
      </c>
      <c r="F645" s="70" t="s">
        <v>104</v>
      </c>
      <c r="G645" s="72">
        <v>0</v>
      </c>
      <c r="H645" s="72">
        <v>1579</v>
      </c>
      <c r="I645" s="72">
        <v>37.07</v>
      </c>
      <c r="J645" s="72">
        <v>37.07</v>
      </c>
      <c r="K645" s="401">
        <f t="shared" si="88"/>
        <v>1</v>
      </c>
    </row>
    <row r="646" spans="1:15" s="337" customFormat="1" ht="34.5" customHeight="1">
      <c r="A646" s="73" t="s">
        <v>609</v>
      </c>
      <c r="B646" s="74" t="s">
        <v>25</v>
      </c>
      <c r="C646" s="70" t="s">
        <v>78</v>
      </c>
      <c r="D646" s="74" t="s">
        <v>76</v>
      </c>
      <c r="E646" s="70" t="s">
        <v>388</v>
      </c>
      <c r="F646" s="70"/>
      <c r="G646" s="72">
        <f>G647</f>
        <v>1096.9</v>
      </c>
      <c r="H646" s="72">
        <f>H647</f>
        <v>-148</v>
      </c>
      <c r="I646" s="72">
        <f>I647</f>
        <v>0</v>
      </c>
      <c r="J646" s="72">
        <f>J647</f>
        <v>0</v>
      </c>
      <c r="K646" s="401" t="e">
        <f t="shared" si="88"/>
        <v>#DIV/0!</v>
      </c>
      <c r="L646" s="398"/>
      <c r="M646" s="398"/>
      <c r="N646" s="398"/>
      <c r="O646" s="398"/>
    </row>
    <row r="647" spans="1:15" s="337" customFormat="1" ht="12.75" customHeight="1">
      <c r="A647" s="202" t="s">
        <v>380</v>
      </c>
      <c r="B647" s="74" t="s">
        <v>25</v>
      </c>
      <c r="C647" s="70" t="s">
        <v>78</v>
      </c>
      <c r="D647" s="74" t="s">
        <v>76</v>
      </c>
      <c r="E647" s="70" t="s">
        <v>389</v>
      </c>
      <c r="F647" s="70"/>
      <c r="G647" s="72">
        <f>G648+G651</f>
        <v>1096.9</v>
      </c>
      <c r="H647" s="72">
        <f>H648+H651</f>
        <v>-148</v>
      </c>
      <c r="I647" s="72">
        <f>I648+I651</f>
        <v>0</v>
      </c>
      <c r="J647" s="72">
        <f>J648+J651</f>
        <v>0</v>
      </c>
      <c r="K647" s="401" t="e">
        <f t="shared" si="88"/>
        <v>#DIV/0!</v>
      </c>
      <c r="L647" s="398"/>
      <c r="M647" s="398"/>
      <c r="N647" s="398"/>
      <c r="O647" s="398"/>
    </row>
    <row r="648" spans="1:11" ht="22.5">
      <c r="A648" s="73" t="s">
        <v>530</v>
      </c>
      <c r="B648" s="74" t="s">
        <v>25</v>
      </c>
      <c r="C648" s="70" t="s">
        <v>78</v>
      </c>
      <c r="D648" s="74" t="s">
        <v>76</v>
      </c>
      <c r="E648" s="70" t="s">
        <v>389</v>
      </c>
      <c r="F648" s="70">
        <v>600</v>
      </c>
      <c r="G648" s="72">
        <f>G650</f>
        <v>1036.9</v>
      </c>
      <c r="H648" s="72">
        <f>H650</f>
        <v>-148</v>
      </c>
      <c r="I648" s="72">
        <f>I650</f>
        <v>0</v>
      </c>
      <c r="J648" s="72">
        <f>J650</f>
        <v>0</v>
      </c>
      <c r="K648" s="401" t="e">
        <f t="shared" si="88"/>
        <v>#DIV/0!</v>
      </c>
    </row>
    <row r="649" spans="1:11" ht="12.75">
      <c r="A649" s="73" t="s">
        <v>101</v>
      </c>
      <c r="B649" s="74" t="s">
        <v>25</v>
      </c>
      <c r="C649" s="70" t="s">
        <v>78</v>
      </c>
      <c r="D649" s="74" t="s">
        <v>76</v>
      </c>
      <c r="E649" s="70" t="s">
        <v>389</v>
      </c>
      <c r="F649" s="70">
        <v>610</v>
      </c>
      <c r="G649" s="72">
        <f>G650</f>
        <v>1036.9</v>
      </c>
      <c r="H649" s="72">
        <f>H650</f>
        <v>-148</v>
      </c>
      <c r="I649" s="72">
        <f>I650</f>
        <v>0</v>
      </c>
      <c r="J649" s="72">
        <f>J650</f>
        <v>0</v>
      </c>
      <c r="K649" s="401" t="e">
        <f t="shared" si="88"/>
        <v>#DIV/0!</v>
      </c>
    </row>
    <row r="650" spans="1:11" ht="33.75">
      <c r="A650" s="73" t="s">
        <v>103</v>
      </c>
      <c r="B650" s="74" t="s">
        <v>25</v>
      </c>
      <c r="C650" s="70" t="s">
        <v>78</v>
      </c>
      <c r="D650" s="74" t="s">
        <v>76</v>
      </c>
      <c r="E650" s="70" t="s">
        <v>389</v>
      </c>
      <c r="F650" s="70">
        <v>611</v>
      </c>
      <c r="G650" s="72">
        <v>1036.9</v>
      </c>
      <c r="H650" s="72">
        <v>-148</v>
      </c>
      <c r="I650" s="72">
        <v>0</v>
      </c>
      <c r="J650" s="72">
        <v>0</v>
      </c>
      <c r="K650" s="401" t="e">
        <f t="shared" si="88"/>
        <v>#DIV/0!</v>
      </c>
    </row>
    <row r="651" spans="1:11" ht="12.75">
      <c r="A651" s="73" t="s">
        <v>56</v>
      </c>
      <c r="B651" s="74" t="s">
        <v>25</v>
      </c>
      <c r="C651" s="70" t="s">
        <v>78</v>
      </c>
      <c r="D651" s="74" t="s">
        <v>76</v>
      </c>
      <c r="E651" s="70" t="s">
        <v>389</v>
      </c>
      <c r="F651" s="70">
        <v>620</v>
      </c>
      <c r="G651" s="72">
        <f>G652</f>
        <v>60</v>
      </c>
      <c r="H651" s="72">
        <f>H652</f>
        <v>0</v>
      </c>
      <c r="I651" s="72">
        <f>I652</f>
        <v>0</v>
      </c>
      <c r="J651" s="72">
        <f>J652</f>
        <v>0</v>
      </c>
      <c r="K651" s="401" t="e">
        <f t="shared" si="88"/>
        <v>#DIV/0!</v>
      </c>
    </row>
    <row r="652" spans="1:11" ht="33.75">
      <c r="A652" s="73" t="s">
        <v>42</v>
      </c>
      <c r="B652" s="74" t="s">
        <v>25</v>
      </c>
      <c r="C652" s="70" t="s">
        <v>78</v>
      </c>
      <c r="D652" s="74" t="s">
        <v>76</v>
      </c>
      <c r="E652" s="70" t="s">
        <v>389</v>
      </c>
      <c r="F652" s="70">
        <v>621</v>
      </c>
      <c r="G652" s="72">
        <v>60</v>
      </c>
      <c r="H652" s="72"/>
      <c r="I652" s="72">
        <v>0</v>
      </c>
      <c r="J652" s="72">
        <v>0</v>
      </c>
      <c r="K652" s="401" t="e">
        <f t="shared" si="88"/>
        <v>#DIV/0!</v>
      </c>
    </row>
    <row r="653" spans="1:15" s="337" customFormat="1" ht="22.5" customHeight="1">
      <c r="A653" s="202" t="s">
        <v>378</v>
      </c>
      <c r="B653" s="192" t="s">
        <v>25</v>
      </c>
      <c r="C653" s="70" t="s">
        <v>78</v>
      </c>
      <c r="D653" s="70" t="s">
        <v>76</v>
      </c>
      <c r="E653" s="70" t="s">
        <v>295</v>
      </c>
      <c r="F653" s="319" t="s">
        <v>10</v>
      </c>
      <c r="G653" s="231">
        <f>G654+G659</f>
        <v>407</v>
      </c>
      <c r="H653" s="231">
        <f>H654+H659</f>
        <v>0</v>
      </c>
      <c r="I653" s="231">
        <f>I654+I659</f>
        <v>407</v>
      </c>
      <c r="J653" s="231">
        <f>J654+J659</f>
        <v>253.719</v>
      </c>
      <c r="K653" s="494">
        <f t="shared" si="88"/>
        <v>0.6233882063882064</v>
      </c>
      <c r="L653" s="398"/>
      <c r="M653" s="398"/>
      <c r="N653" s="398"/>
      <c r="O653" s="398"/>
    </row>
    <row r="654" spans="1:15" s="333" customFormat="1" ht="33.75">
      <c r="A654" s="73" t="s">
        <v>105</v>
      </c>
      <c r="B654" s="98" t="s">
        <v>25</v>
      </c>
      <c r="C654" s="70" t="s">
        <v>78</v>
      </c>
      <c r="D654" s="70" t="s">
        <v>76</v>
      </c>
      <c r="E654" s="70" t="s">
        <v>295</v>
      </c>
      <c r="F654" s="212">
        <v>100</v>
      </c>
      <c r="G654" s="213">
        <f>G655</f>
        <v>331</v>
      </c>
      <c r="H654" s="213">
        <f>H655</f>
        <v>0</v>
      </c>
      <c r="I654" s="213">
        <f>I655</f>
        <v>331</v>
      </c>
      <c r="J654" s="213">
        <f>J655</f>
        <v>231.195</v>
      </c>
      <c r="K654" s="401">
        <f t="shared" si="88"/>
        <v>0.6984743202416919</v>
      </c>
      <c r="L654" s="389"/>
      <c r="M654" s="389"/>
      <c r="N654" s="389"/>
      <c r="O654" s="389"/>
    </row>
    <row r="655" spans="1:15" s="333" customFormat="1" ht="12.75">
      <c r="A655" s="73" t="s">
        <v>107</v>
      </c>
      <c r="B655" s="354" t="s">
        <v>25</v>
      </c>
      <c r="C655" s="70" t="s">
        <v>78</v>
      </c>
      <c r="D655" s="70" t="s">
        <v>76</v>
      </c>
      <c r="E655" s="70" t="s">
        <v>295</v>
      </c>
      <c r="F655" s="212">
        <v>120</v>
      </c>
      <c r="G655" s="213">
        <f>G656+G657+G658</f>
        <v>331</v>
      </c>
      <c r="H655" s="213">
        <f>H656+H657+H658</f>
        <v>0</v>
      </c>
      <c r="I655" s="213">
        <f>I656+I657+I658</f>
        <v>331</v>
      </c>
      <c r="J655" s="213">
        <f>J656+J657+J658</f>
        <v>231.195</v>
      </c>
      <c r="K655" s="401">
        <f t="shared" si="88"/>
        <v>0.6984743202416919</v>
      </c>
      <c r="L655" s="389"/>
      <c r="M655" s="389"/>
      <c r="N655" s="389"/>
      <c r="O655" s="389"/>
    </row>
    <row r="656" spans="1:15" s="333" customFormat="1" ht="12.75">
      <c r="A656" s="198" t="s">
        <v>384</v>
      </c>
      <c r="B656" s="354" t="s">
        <v>25</v>
      </c>
      <c r="C656" s="70" t="s">
        <v>78</v>
      </c>
      <c r="D656" s="70" t="s">
        <v>76</v>
      </c>
      <c r="E656" s="70" t="s">
        <v>295</v>
      </c>
      <c r="F656" s="212">
        <v>121</v>
      </c>
      <c r="G656" s="213">
        <v>250</v>
      </c>
      <c r="H656" s="213"/>
      <c r="I656" s="72">
        <f>G656+H656</f>
        <v>250</v>
      </c>
      <c r="J656" s="213">
        <v>179.285</v>
      </c>
      <c r="K656" s="401">
        <f t="shared" si="88"/>
        <v>0.71714</v>
      </c>
      <c r="L656" s="389"/>
      <c r="M656" s="389"/>
      <c r="N656" s="389"/>
      <c r="O656" s="389"/>
    </row>
    <row r="657" spans="1:11" ht="22.5">
      <c r="A657" s="198" t="s">
        <v>524</v>
      </c>
      <c r="B657" s="74" t="s">
        <v>25</v>
      </c>
      <c r="C657" s="70" t="s">
        <v>78</v>
      </c>
      <c r="D657" s="70" t="s">
        <v>76</v>
      </c>
      <c r="E657" s="70" t="s">
        <v>295</v>
      </c>
      <c r="F657" s="70">
        <v>122</v>
      </c>
      <c r="G657" s="72">
        <v>5.5</v>
      </c>
      <c r="H657" s="72"/>
      <c r="I657" s="72">
        <f>G657+H657</f>
        <v>5.5</v>
      </c>
      <c r="J657" s="72">
        <v>0</v>
      </c>
      <c r="K657" s="401">
        <f t="shared" si="88"/>
        <v>0</v>
      </c>
    </row>
    <row r="658" spans="1:11" ht="33.75">
      <c r="A658" s="198" t="s">
        <v>385</v>
      </c>
      <c r="B658" s="74" t="s">
        <v>25</v>
      </c>
      <c r="C658" s="70" t="s">
        <v>78</v>
      </c>
      <c r="D658" s="70" t="s">
        <v>76</v>
      </c>
      <c r="E658" s="70" t="s">
        <v>295</v>
      </c>
      <c r="F658" s="70">
        <v>129</v>
      </c>
      <c r="G658" s="72">
        <v>75.5</v>
      </c>
      <c r="H658" s="72"/>
      <c r="I658" s="72">
        <f>G658+H658</f>
        <v>75.5</v>
      </c>
      <c r="J658" s="72">
        <v>51.91</v>
      </c>
      <c r="K658" s="401">
        <f t="shared" si="88"/>
        <v>0.6875496688741721</v>
      </c>
    </row>
    <row r="659" spans="1:11" ht="22.5">
      <c r="A659" s="73" t="s">
        <v>386</v>
      </c>
      <c r="B659" s="192" t="s">
        <v>25</v>
      </c>
      <c r="C659" s="70" t="s">
        <v>78</v>
      </c>
      <c r="D659" s="70" t="s">
        <v>76</v>
      </c>
      <c r="E659" s="70" t="s">
        <v>295</v>
      </c>
      <c r="F659" s="70" t="s">
        <v>113</v>
      </c>
      <c r="G659" s="72">
        <f>G660</f>
        <v>76</v>
      </c>
      <c r="H659" s="72">
        <f>H660</f>
        <v>0</v>
      </c>
      <c r="I659" s="72">
        <f>I660</f>
        <v>76</v>
      </c>
      <c r="J659" s="72">
        <f>J660</f>
        <v>22.524</v>
      </c>
      <c r="K659" s="401">
        <f t="shared" si="88"/>
        <v>0.2963684210526316</v>
      </c>
    </row>
    <row r="660" spans="1:11" ht="22.5">
      <c r="A660" s="73" t="s">
        <v>525</v>
      </c>
      <c r="B660" s="74" t="s">
        <v>25</v>
      </c>
      <c r="C660" s="70" t="s">
        <v>78</v>
      </c>
      <c r="D660" s="70" t="s">
        <v>76</v>
      </c>
      <c r="E660" s="70" t="s">
        <v>295</v>
      </c>
      <c r="F660" s="70" t="s">
        <v>115</v>
      </c>
      <c r="G660" s="72">
        <f>G662+G661</f>
        <v>76</v>
      </c>
      <c r="H660" s="72">
        <f>H662+H661</f>
        <v>0</v>
      </c>
      <c r="I660" s="72">
        <f>I662+I661</f>
        <v>76</v>
      </c>
      <c r="J660" s="72">
        <f>J662+J661</f>
        <v>22.524</v>
      </c>
      <c r="K660" s="401">
        <f t="shared" si="88"/>
        <v>0.2963684210526316</v>
      </c>
    </row>
    <row r="661" spans="1:11" ht="22.5">
      <c r="A661" s="166" t="s">
        <v>538</v>
      </c>
      <c r="B661" s="74" t="s">
        <v>25</v>
      </c>
      <c r="C661" s="70" t="s">
        <v>78</v>
      </c>
      <c r="D661" s="70" t="s">
        <v>76</v>
      </c>
      <c r="E661" s="70" t="s">
        <v>295</v>
      </c>
      <c r="F661" s="70">
        <v>242</v>
      </c>
      <c r="G661" s="72">
        <v>10</v>
      </c>
      <c r="H661" s="72"/>
      <c r="I661" s="72">
        <f>G661+H661</f>
        <v>10</v>
      </c>
      <c r="J661" s="72">
        <v>0</v>
      </c>
      <c r="K661" s="401">
        <f t="shared" si="88"/>
        <v>0</v>
      </c>
    </row>
    <row r="662" spans="1:11" ht="22.5">
      <c r="A662" s="166" t="s">
        <v>526</v>
      </c>
      <c r="B662" s="192" t="s">
        <v>25</v>
      </c>
      <c r="C662" s="70" t="s">
        <v>78</v>
      </c>
      <c r="D662" s="70" t="s">
        <v>76</v>
      </c>
      <c r="E662" s="70" t="s">
        <v>295</v>
      </c>
      <c r="F662" s="70" t="s">
        <v>117</v>
      </c>
      <c r="G662" s="72">
        <v>66</v>
      </c>
      <c r="H662" s="72"/>
      <c r="I662" s="72">
        <f>G662+H662</f>
        <v>66</v>
      </c>
      <c r="J662" s="72">
        <v>22.524</v>
      </c>
      <c r="K662" s="401">
        <f t="shared" si="88"/>
        <v>0.3412727272727273</v>
      </c>
    </row>
    <row r="663" spans="1:11" ht="12.75">
      <c r="A663" s="207" t="s">
        <v>636</v>
      </c>
      <c r="B663" s="344" t="s">
        <v>25</v>
      </c>
      <c r="C663" s="92" t="s">
        <v>78</v>
      </c>
      <c r="D663" s="93" t="s">
        <v>14</v>
      </c>
      <c r="E663" s="70"/>
      <c r="F663" s="70"/>
      <c r="G663" s="195">
        <f aca="true" t="shared" si="91" ref="G663:J667">G664</f>
        <v>31908.6</v>
      </c>
      <c r="H663" s="195">
        <f>H664</f>
        <v>6154.1</v>
      </c>
      <c r="I663" s="195">
        <f t="shared" si="91"/>
        <v>25413.6</v>
      </c>
      <c r="J663" s="195">
        <f>J664</f>
        <v>25413.6</v>
      </c>
      <c r="K663" s="490">
        <f t="shared" si="88"/>
        <v>1</v>
      </c>
    </row>
    <row r="664" spans="1:11" ht="12.75">
      <c r="A664" s="201" t="s">
        <v>301</v>
      </c>
      <c r="B664" s="192" t="s">
        <v>25</v>
      </c>
      <c r="C664" s="70" t="s">
        <v>78</v>
      </c>
      <c r="D664" s="74" t="s">
        <v>14</v>
      </c>
      <c r="E664" s="70" t="s">
        <v>237</v>
      </c>
      <c r="F664" s="319" t="s">
        <v>10</v>
      </c>
      <c r="G664" s="231">
        <f>G665+G669</f>
        <v>31908.6</v>
      </c>
      <c r="H664" s="231">
        <f>H665+H669</f>
        <v>6154.1</v>
      </c>
      <c r="I664" s="231">
        <f>I665+I669</f>
        <v>25413.6</v>
      </c>
      <c r="J664" s="231">
        <f>J665+J669</f>
        <v>25413.6</v>
      </c>
      <c r="K664" s="494">
        <f t="shared" si="88"/>
        <v>1</v>
      </c>
    </row>
    <row r="665" spans="1:11" ht="12.75">
      <c r="A665" s="201" t="s">
        <v>36</v>
      </c>
      <c r="B665" s="192" t="s">
        <v>25</v>
      </c>
      <c r="C665" s="70" t="s">
        <v>78</v>
      </c>
      <c r="D665" s="74" t="s">
        <v>14</v>
      </c>
      <c r="E665" s="70" t="s">
        <v>238</v>
      </c>
      <c r="F665" s="319" t="s">
        <v>10</v>
      </c>
      <c r="G665" s="231">
        <f>G666</f>
        <v>31908.6</v>
      </c>
      <c r="H665" s="231">
        <f t="shared" si="91"/>
        <v>5976.1</v>
      </c>
      <c r="I665" s="231">
        <f t="shared" si="91"/>
        <v>25413.6</v>
      </c>
      <c r="J665" s="231">
        <f t="shared" si="91"/>
        <v>25413.6</v>
      </c>
      <c r="K665" s="494">
        <f t="shared" si="88"/>
        <v>1</v>
      </c>
    </row>
    <row r="666" spans="1:11" ht="22.5">
      <c r="A666" s="73" t="s">
        <v>530</v>
      </c>
      <c r="B666" s="192" t="s">
        <v>25</v>
      </c>
      <c r="C666" s="70" t="s">
        <v>78</v>
      </c>
      <c r="D666" s="74" t="s">
        <v>14</v>
      </c>
      <c r="E666" s="70" t="s">
        <v>238</v>
      </c>
      <c r="F666" s="70">
        <v>600</v>
      </c>
      <c r="G666" s="72">
        <f t="shared" si="91"/>
        <v>31908.6</v>
      </c>
      <c r="H666" s="72">
        <f t="shared" si="91"/>
        <v>5976.1</v>
      </c>
      <c r="I666" s="72">
        <f t="shared" si="91"/>
        <v>25413.6</v>
      </c>
      <c r="J666" s="72">
        <f t="shared" si="91"/>
        <v>25413.6</v>
      </c>
      <c r="K666" s="401">
        <f t="shared" si="88"/>
        <v>1</v>
      </c>
    </row>
    <row r="667" spans="1:11" ht="12.75">
      <c r="A667" s="73" t="s">
        <v>101</v>
      </c>
      <c r="B667" s="192" t="s">
        <v>25</v>
      </c>
      <c r="C667" s="70" t="s">
        <v>78</v>
      </c>
      <c r="D667" s="74" t="s">
        <v>14</v>
      </c>
      <c r="E667" s="70" t="s">
        <v>238</v>
      </c>
      <c r="F667" s="70">
        <v>610</v>
      </c>
      <c r="G667" s="72">
        <f t="shared" si="91"/>
        <v>31908.6</v>
      </c>
      <c r="H667" s="72">
        <f t="shared" si="91"/>
        <v>5976.1</v>
      </c>
      <c r="I667" s="72">
        <f t="shared" si="91"/>
        <v>25413.6</v>
      </c>
      <c r="J667" s="72">
        <f t="shared" si="91"/>
        <v>25413.6</v>
      </c>
      <c r="K667" s="401">
        <f t="shared" si="88"/>
        <v>1</v>
      </c>
    </row>
    <row r="668" spans="1:11" ht="33.75">
      <c r="A668" s="73" t="s">
        <v>103</v>
      </c>
      <c r="B668" s="192" t="s">
        <v>25</v>
      </c>
      <c r="C668" s="70" t="s">
        <v>78</v>
      </c>
      <c r="D668" s="74" t="s">
        <v>14</v>
      </c>
      <c r="E668" s="70" t="s">
        <v>238</v>
      </c>
      <c r="F668" s="70">
        <v>611</v>
      </c>
      <c r="G668" s="72">
        <v>31908.6</v>
      </c>
      <c r="H668" s="72">
        <v>5976.1</v>
      </c>
      <c r="I668" s="72">
        <v>25413.6</v>
      </c>
      <c r="J668" s="72">
        <v>25413.6</v>
      </c>
      <c r="K668" s="401">
        <f t="shared" si="88"/>
        <v>1</v>
      </c>
    </row>
    <row r="669" spans="1:11" ht="33.75">
      <c r="A669" s="73" t="s">
        <v>609</v>
      </c>
      <c r="B669" s="74" t="s">
        <v>25</v>
      </c>
      <c r="C669" s="70" t="s">
        <v>78</v>
      </c>
      <c r="D669" s="74" t="s">
        <v>14</v>
      </c>
      <c r="E669" s="70" t="s">
        <v>388</v>
      </c>
      <c r="F669" s="70"/>
      <c r="G669" s="72">
        <f>G670</f>
        <v>0</v>
      </c>
      <c r="H669" s="72">
        <f aca="true" t="shared" si="92" ref="H669:J672">H670</f>
        <v>178</v>
      </c>
      <c r="I669" s="72">
        <f t="shared" si="92"/>
        <v>0</v>
      </c>
      <c r="J669" s="72">
        <f t="shared" si="92"/>
        <v>0</v>
      </c>
      <c r="K669" s="401" t="e">
        <f t="shared" si="88"/>
        <v>#DIV/0!</v>
      </c>
    </row>
    <row r="670" spans="1:11" ht="33.75">
      <c r="A670" s="202" t="s">
        <v>380</v>
      </c>
      <c r="B670" s="74" t="s">
        <v>25</v>
      </c>
      <c r="C670" s="70" t="s">
        <v>78</v>
      </c>
      <c r="D670" s="74" t="s">
        <v>14</v>
      </c>
      <c r="E670" s="70" t="s">
        <v>389</v>
      </c>
      <c r="F670" s="70"/>
      <c r="G670" s="72">
        <f>G671</f>
        <v>0</v>
      </c>
      <c r="H670" s="72">
        <f t="shared" si="92"/>
        <v>178</v>
      </c>
      <c r="I670" s="72">
        <f t="shared" si="92"/>
        <v>0</v>
      </c>
      <c r="J670" s="72">
        <f t="shared" si="92"/>
        <v>0</v>
      </c>
      <c r="K670" s="401" t="e">
        <f t="shared" si="88"/>
        <v>#DIV/0!</v>
      </c>
    </row>
    <row r="671" spans="1:11" ht="22.5">
      <c r="A671" s="73" t="s">
        <v>530</v>
      </c>
      <c r="B671" s="74" t="s">
        <v>25</v>
      </c>
      <c r="C671" s="70" t="s">
        <v>78</v>
      </c>
      <c r="D671" s="74" t="s">
        <v>14</v>
      </c>
      <c r="E671" s="70" t="s">
        <v>389</v>
      </c>
      <c r="F671" s="70">
        <v>600</v>
      </c>
      <c r="G671" s="72">
        <f>G672</f>
        <v>0</v>
      </c>
      <c r="H671" s="72">
        <f t="shared" si="92"/>
        <v>178</v>
      </c>
      <c r="I671" s="72">
        <f t="shared" si="92"/>
        <v>0</v>
      </c>
      <c r="J671" s="72">
        <f t="shared" si="92"/>
        <v>0</v>
      </c>
      <c r="K671" s="401" t="e">
        <f t="shared" si="88"/>
        <v>#DIV/0!</v>
      </c>
    </row>
    <row r="672" spans="1:11" ht="12.75">
      <c r="A672" s="73" t="s">
        <v>101</v>
      </c>
      <c r="B672" s="74" t="s">
        <v>25</v>
      </c>
      <c r="C672" s="70" t="s">
        <v>78</v>
      </c>
      <c r="D672" s="74" t="s">
        <v>14</v>
      </c>
      <c r="E672" s="70" t="s">
        <v>389</v>
      </c>
      <c r="F672" s="70">
        <v>610</v>
      </c>
      <c r="G672" s="72">
        <f>G673</f>
        <v>0</v>
      </c>
      <c r="H672" s="72">
        <f t="shared" si="92"/>
        <v>178</v>
      </c>
      <c r="I672" s="72">
        <f t="shared" si="92"/>
        <v>0</v>
      </c>
      <c r="J672" s="72">
        <f t="shared" si="92"/>
        <v>0</v>
      </c>
      <c r="K672" s="401" t="e">
        <f t="shared" si="88"/>
        <v>#DIV/0!</v>
      </c>
    </row>
    <row r="673" spans="1:11" ht="33.75">
      <c r="A673" s="73" t="s">
        <v>103</v>
      </c>
      <c r="B673" s="74" t="s">
        <v>25</v>
      </c>
      <c r="C673" s="70" t="s">
        <v>78</v>
      </c>
      <c r="D673" s="74" t="s">
        <v>14</v>
      </c>
      <c r="E673" s="70" t="s">
        <v>389</v>
      </c>
      <c r="F673" s="70">
        <v>611</v>
      </c>
      <c r="G673" s="72"/>
      <c r="H673" s="72">
        <f>30+148</f>
        <v>178</v>
      </c>
      <c r="I673" s="72">
        <v>0</v>
      </c>
      <c r="J673" s="72">
        <v>0</v>
      </c>
      <c r="K673" s="401" t="e">
        <f t="shared" si="88"/>
        <v>#DIV/0!</v>
      </c>
    </row>
    <row r="674" spans="1:15" ht="12.75">
      <c r="A674" s="194" t="s">
        <v>637</v>
      </c>
      <c r="B674" s="344" t="s">
        <v>25</v>
      </c>
      <c r="C674" s="93" t="s">
        <v>78</v>
      </c>
      <c r="D674" s="93" t="s">
        <v>78</v>
      </c>
      <c r="E674" s="92"/>
      <c r="F674" s="92"/>
      <c r="G674" s="195">
        <f>G675+G682</f>
        <v>2048.6</v>
      </c>
      <c r="H674" s="195">
        <f>H675+H682</f>
        <v>0</v>
      </c>
      <c r="I674" s="195">
        <f>I675+I682</f>
        <v>1746.122</v>
      </c>
      <c r="J674" s="195">
        <f>J675+J682</f>
        <v>1715.622</v>
      </c>
      <c r="K674" s="490">
        <f t="shared" si="88"/>
        <v>0.9825327210813448</v>
      </c>
      <c r="L674" s="398"/>
      <c r="M674" s="398"/>
      <c r="N674" s="398"/>
      <c r="O674" s="398"/>
    </row>
    <row r="675" spans="1:15" s="337" customFormat="1" ht="13.5" customHeight="1">
      <c r="A675" s="201" t="s">
        <v>297</v>
      </c>
      <c r="B675" s="192" t="s">
        <v>25</v>
      </c>
      <c r="C675" s="70" t="s">
        <v>78</v>
      </c>
      <c r="D675" s="70" t="s">
        <v>78</v>
      </c>
      <c r="E675" s="70" t="s">
        <v>236</v>
      </c>
      <c r="F675" s="319" t="s">
        <v>10</v>
      </c>
      <c r="G675" s="231">
        <f aca="true" t="shared" si="93" ref="G675:J676">G676</f>
        <v>1988.6</v>
      </c>
      <c r="H675" s="231">
        <f t="shared" si="93"/>
        <v>0</v>
      </c>
      <c r="I675" s="231">
        <f t="shared" si="93"/>
        <v>1686.122</v>
      </c>
      <c r="J675" s="231">
        <f t="shared" si="93"/>
        <v>1686.122</v>
      </c>
      <c r="K675" s="494">
        <f t="shared" si="88"/>
        <v>1</v>
      </c>
      <c r="L675" s="398"/>
      <c r="M675" s="398"/>
      <c r="N675" s="398"/>
      <c r="O675" s="398"/>
    </row>
    <row r="676" spans="1:15" s="337" customFormat="1" ht="13.5" customHeight="1">
      <c r="A676" s="201" t="s">
        <v>299</v>
      </c>
      <c r="B676" s="192" t="s">
        <v>25</v>
      </c>
      <c r="C676" s="70" t="s">
        <v>78</v>
      </c>
      <c r="D676" s="74" t="s">
        <v>78</v>
      </c>
      <c r="E676" s="70" t="s">
        <v>298</v>
      </c>
      <c r="F676" s="319"/>
      <c r="G676" s="231">
        <f t="shared" si="93"/>
        <v>1988.6</v>
      </c>
      <c r="H676" s="231">
        <f t="shared" si="93"/>
        <v>0</v>
      </c>
      <c r="I676" s="231">
        <f t="shared" si="93"/>
        <v>1686.122</v>
      </c>
      <c r="J676" s="231">
        <f t="shared" si="93"/>
        <v>1686.122</v>
      </c>
      <c r="K676" s="494">
        <f t="shared" si="88"/>
        <v>1</v>
      </c>
      <c r="L676" s="398"/>
      <c r="M676" s="398"/>
      <c r="N676" s="398"/>
      <c r="O676" s="398"/>
    </row>
    <row r="677" spans="1:11" ht="22.5">
      <c r="A677" s="73" t="s">
        <v>530</v>
      </c>
      <c r="B677" s="192" t="s">
        <v>25</v>
      </c>
      <c r="C677" s="70" t="s">
        <v>78</v>
      </c>
      <c r="D677" s="74" t="s">
        <v>78</v>
      </c>
      <c r="E677" s="70" t="s">
        <v>300</v>
      </c>
      <c r="F677" s="70">
        <v>600</v>
      </c>
      <c r="G677" s="72">
        <f>G678+G680</f>
        <v>1988.6</v>
      </c>
      <c r="H677" s="72">
        <f>H678+H680</f>
        <v>0</v>
      </c>
      <c r="I677" s="72">
        <f>I678+I680</f>
        <v>1686.122</v>
      </c>
      <c r="J677" s="72">
        <f>J678+J680</f>
        <v>1686.122</v>
      </c>
      <c r="K677" s="401">
        <f t="shared" si="88"/>
        <v>1</v>
      </c>
    </row>
    <row r="678" spans="1:15" s="327" customFormat="1" ht="12.75">
      <c r="A678" s="73" t="s">
        <v>101</v>
      </c>
      <c r="B678" s="192" t="s">
        <v>25</v>
      </c>
      <c r="C678" s="70" t="s">
        <v>78</v>
      </c>
      <c r="D678" s="74" t="s">
        <v>78</v>
      </c>
      <c r="E678" s="70" t="s">
        <v>300</v>
      </c>
      <c r="F678" s="70">
        <v>610</v>
      </c>
      <c r="G678" s="72">
        <f>G679</f>
        <v>1838.6</v>
      </c>
      <c r="H678" s="72">
        <f>H679</f>
        <v>0</v>
      </c>
      <c r="I678" s="72">
        <f>I679</f>
        <v>1479.096</v>
      </c>
      <c r="J678" s="72">
        <f>J679</f>
        <v>1479.096</v>
      </c>
      <c r="K678" s="401">
        <f t="shared" si="88"/>
        <v>1</v>
      </c>
      <c r="L678" s="390"/>
      <c r="M678" s="390"/>
      <c r="N678" s="390"/>
      <c r="O678" s="390"/>
    </row>
    <row r="679" spans="1:11" ht="33.75">
      <c r="A679" s="73" t="s">
        <v>103</v>
      </c>
      <c r="B679" s="192" t="s">
        <v>25</v>
      </c>
      <c r="C679" s="70" t="s">
        <v>78</v>
      </c>
      <c r="D679" s="74" t="s">
        <v>78</v>
      </c>
      <c r="E679" s="70" t="s">
        <v>300</v>
      </c>
      <c r="F679" s="70">
        <v>611</v>
      </c>
      <c r="G679" s="72">
        <f>1238.6+600</f>
        <v>1838.6</v>
      </c>
      <c r="H679" s="72"/>
      <c r="I679" s="72">
        <v>1479.096</v>
      </c>
      <c r="J679" s="72">
        <v>1479.096</v>
      </c>
      <c r="K679" s="401">
        <f t="shared" si="88"/>
        <v>1</v>
      </c>
    </row>
    <row r="680" spans="1:11" ht="12.75">
      <c r="A680" s="73" t="s">
        <v>56</v>
      </c>
      <c r="B680" s="192" t="s">
        <v>25</v>
      </c>
      <c r="C680" s="70" t="s">
        <v>78</v>
      </c>
      <c r="D680" s="74" t="s">
        <v>78</v>
      </c>
      <c r="E680" s="70" t="s">
        <v>300</v>
      </c>
      <c r="F680" s="70">
        <v>620</v>
      </c>
      <c r="G680" s="72">
        <f>G681</f>
        <v>150</v>
      </c>
      <c r="H680" s="72">
        <f>H681</f>
        <v>0</v>
      </c>
      <c r="I680" s="72">
        <f>I681</f>
        <v>207.026</v>
      </c>
      <c r="J680" s="72">
        <f>J681</f>
        <v>207.026</v>
      </c>
      <c r="K680" s="401">
        <f t="shared" si="88"/>
        <v>1</v>
      </c>
    </row>
    <row r="681" spans="1:11" ht="33.75">
      <c r="A681" s="73" t="s">
        <v>42</v>
      </c>
      <c r="B681" s="192" t="s">
        <v>25</v>
      </c>
      <c r="C681" s="70" t="s">
        <v>78</v>
      </c>
      <c r="D681" s="74" t="s">
        <v>78</v>
      </c>
      <c r="E681" s="70" t="s">
        <v>300</v>
      </c>
      <c r="F681" s="70">
        <v>621</v>
      </c>
      <c r="G681" s="72">
        <v>150</v>
      </c>
      <c r="H681" s="72"/>
      <c r="I681" s="72">
        <v>207.026</v>
      </c>
      <c r="J681" s="72">
        <v>207.026</v>
      </c>
      <c r="K681" s="401">
        <f t="shared" si="88"/>
        <v>1</v>
      </c>
    </row>
    <row r="682" spans="1:11" ht="31.5">
      <c r="A682" s="194" t="s">
        <v>665</v>
      </c>
      <c r="B682" s="344" t="s">
        <v>25</v>
      </c>
      <c r="C682" s="93" t="s">
        <v>78</v>
      </c>
      <c r="D682" s="93" t="s">
        <v>78</v>
      </c>
      <c r="E682" s="92" t="s">
        <v>445</v>
      </c>
      <c r="F682" s="92"/>
      <c r="G682" s="195">
        <f aca="true" t="shared" si="94" ref="G682:J685">G683</f>
        <v>60</v>
      </c>
      <c r="H682" s="195">
        <f t="shared" si="94"/>
        <v>0</v>
      </c>
      <c r="I682" s="195">
        <f t="shared" si="94"/>
        <v>60</v>
      </c>
      <c r="J682" s="195">
        <f t="shared" si="94"/>
        <v>29.5</v>
      </c>
      <c r="K682" s="490">
        <f t="shared" si="88"/>
        <v>0.49166666666666664</v>
      </c>
    </row>
    <row r="683" spans="1:11" ht="22.5">
      <c r="A683" s="218" t="s">
        <v>618</v>
      </c>
      <c r="B683" s="192" t="s">
        <v>25</v>
      </c>
      <c r="C683" s="74" t="s">
        <v>78</v>
      </c>
      <c r="D683" s="74" t="s">
        <v>78</v>
      </c>
      <c r="E683" s="70" t="s">
        <v>444</v>
      </c>
      <c r="F683" s="70"/>
      <c r="G683" s="72">
        <f t="shared" si="94"/>
        <v>60</v>
      </c>
      <c r="H683" s="72">
        <f t="shared" si="94"/>
        <v>0</v>
      </c>
      <c r="I683" s="72">
        <f t="shared" si="94"/>
        <v>60</v>
      </c>
      <c r="J683" s="72">
        <f t="shared" si="94"/>
        <v>29.5</v>
      </c>
      <c r="K683" s="401">
        <f t="shared" si="88"/>
        <v>0.49166666666666664</v>
      </c>
    </row>
    <row r="684" spans="1:11" ht="22.5">
      <c r="A684" s="73" t="s">
        <v>386</v>
      </c>
      <c r="B684" s="192" t="s">
        <v>25</v>
      </c>
      <c r="C684" s="74" t="s">
        <v>78</v>
      </c>
      <c r="D684" s="74" t="s">
        <v>78</v>
      </c>
      <c r="E684" s="70" t="s">
        <v>444</v>
      </c>
      <c r="F684" s="70">
        <v>200</v>
      </c>
      <c r="G684" s="72">
        <f t="shared" si="94"/>
        <v>60</v>
      </c>
      <c r="H684" s="72">
        <f t="shared" si="94"/>
        <v>0</v>
      </c>
      <c r="I684" s="72">
        <f t="shared" si="94"/>
        <v>60</v>
      </c>
      <c r="J684" s="72">
        <f t="shared" si="94"/>
        <v>29.5</v>
      </c>
      <c r="K684" s="401">
        <f aca="true" t="shared" si="95" ref="K684:K747">J684/I684*100%</f>
        <v>0.49166666666666664</v>
      </c>
    </row>
    <row r="685" spans="1:11" ht="22.5">
      <c r="A685" s="73" t="s">
        <v>525</v>
      </c>
      <c r="B685" s="192" t="s">
        <v>25</v>
      </c>
      <c r="C685" s="74" t="s">
        <v>78</v>
      </c>
      <c r="D685" s="74" t="s">
        <v>78</v>
      </c>
      <c r="E685" s="70" t="s">
        <v>444</v>
      </c>
      <c r="F685" s="70">
        <v>240</v>
      </c>
      <c r="G685" s="72">
        <f t="shared" si="94"/>
        <v>60</v>
      </c>
      <c r="H685" s="72">
        <f t="shared" si="94"/>
        <v>0</v>
      </c>
      <c r="I685" s="72">
        <f t="shared" si="94"/>
        <v>60</v>
      </c>
      <c r="J685" s="72">
        <f t="shared" si="94"/>
        <v>29.5</v>
      </c>
      <c r="K685" s="401">
        <f t="shared" si="95"/>
        <v>0.49166666666666664</v>
      </c>
    </row>
    <row r="686" spans="1:11" ht="22.5">
      <c r="A686" s="166" t="s">
        <v>526</v>
      </c>
      <c r="B686" s="192" t="s">
        <v>25</v>
      </c>
      <c r="C686" s="74" t="s">
        <v>78</v>
      </c>
      <c r="D686" s="74" t="s">
        <v>78</v>
      </c>
      <c r="E686" s="70" t="s">
        <v>444</v>
      </c>
      <c r="F686" s="70">
        <v>244</v>
      </c>
      <c r="G686" s="72">
        <v>60</v>
      </c>
      <c r="H686" s="72"/>
      <c r="I686" s="72">
        <f>G686+H686</f>
        <v>60</v>
      </c>
      <c r="J686" s="72">
        <v>29.5</v>
      </c>
      <c r="K686" s="401">
        <f t="shared" si="95"/>
        <v>0.49166666666666664</v>
      </c>
    </row>
    <row r="687" spans="1:11" ht="12.75" hidden="1">
      <c r="A687" s="557" t="s">
        <v>37</v>
      </c>
      <c r="B687" s="558" t="s">
        <v>25</v>
      </c>
      <c r="C687" s="558" t="s">
        <v>78</v>
      </c>
      <c r="D687" s="558" t="s">
        <v>98</v>
      </c>
      <c r="E687" s="559"/>
      <c r="F687" s="559"/>
      <c r="G687" s="560">
        <f>G688+G693</f>
        <v>6006.1</v>
      </c>
      <c r="H687" s="560">
        <f>H688+H693</f>
        <v>-6006.1</v>
      </c>
      <c r="I687" s="560">
        <f>I688+I693</f>
        <v>0</v>
      </c>
      <c r="J687" s="560">
        <f>J688+J693</f>
        <v>0</v>
      </c>
      <c r="K687" s="561" t="e">
        <f t="shared" si="95"/>
        <v>#DIV/0!</v>
      </c>
    </row>
    <row r="688" spans="1:15" s="337" customFormat="1" ht="15.75" customHeight="1" hidden="1">
      <c r="A688" s="562" t="s">
        <v>301</v>
      </c>
      <c r="B688" s="563" t="s">
        <v>25</v>
      </c>
      <c r="C688" s="550" t="s">
        <v>78</v>
      </c>
      <c r="D688" s="550" t="s">
        <v>98</v>
      </c>
      <c r="E688" s="550" t="s">
        <v>237</v>
      </c>
      <c r="F688" s="564" t="s">
        <v>10</v>
      </c>
      <c r="G688" s="565">
        <f aca="true" t="shared" si="96" ref="G688:J691">G689</f>
        <v>5976.1</v>
      </c>
      <c r="H688" s="565">
        <f t="shared" si="96"/>
        <v>-5976.1</v>
      </c>
      <c r="I688" s="565">
        <f t="shared" si="96"/>
        <v>0</v>
      </c>
      <c r="J688" s="565">
        <f t="shared" si="96"/>
        <v>0</v>
      </c>
      <c r="K688" s="566" t="e">
        <f t="shared" si="95"/>
        <v>#DIV/0!</v>
      </c>
      <c r="L688" s="398"/>
      <c r="M688" s="398"/>
      <c r="N688" s="398"/>
      <c r="O688" s="398"/>
    </row>
    <row r="689" spans="1:11" ht="12.75" hidden="1">
      <c r="A689" s="544" t="s">
        <v>155</v>
      </c>
      <c r="B689" s="563" t="s">
        <v>25</v>
      </c>
      <c r="C689" s="550" t="s">
        <v>78</v>
      </c>
      <c r="D689" s="567" t="s">
        <v>98</v>
      </c>
      <c r="E689" s="550" t="s">
        <v>238</v>
      </c>
      <c r="F689" s="550" t="s">
        <v>10</v>
      </c>
      <c r="G689" s="551">
        <f t="shared" si="96"/>
        <v>5976.1</v>
      </c>
      <c r="H689" s="551">
        <f t="shared" si="96"/>
        <v>-5976.1</v>
      </c>
      <c r="I689" s="551">
        <f t="shared" si="96"/>
        <v>0</v>
      </c>
      <c r="J689" s="551">
        <f t="shared" si="96"/>
        <v>0</v>
      </c>
      <c r="K689" s="548" t="e">
        <f t="shared" si="95"/>
        <v>#DIV/0!</v>
      </c>
    </row>
    <row r="690" spans="1:11" ht="22.5" hidden="1">
      <c r="A690" s="544" t="s">
        <v>530</v>
      </c>
      <c r="B690" s="563" t="s">
        <v>25</v>
      </c>
      <c r="C690" s="550" t="s">
        <v>78</v>
      </c>
      <c r="D690" s="567" t="s">
        <v>98</v>
      </c>
      <c r="E690" s="550" t="s">
        <v>238</v>
      </c>
      <c r="F690" s="550" t="s">
        <v>100</v>
      </c>
      <c r="G690" s="551">
        <f t="shared" si="96"/>
        <v>5976.1</v>
      </c>
      <c r="H690" s="551">
        <f t="shared" si="96"/>
        <v>-5976.1</v>
      </c>
      <c r="I690" s="551">
        <f t="shared" si="96"/>
        <v>0</v>
      </c>
      <c r="J690" s="551">
        <f t="shared" si="96"/>
        <v>0</v>
      </c>
      <c r="K690" s="548" t="e">
        <f t="shared" si="95"/>
        <v>#DIV/0!</v>
      </c>
    </row>
    <row r="691" spans="1:11" ht="12.75" hidden="1">
      <c r="A691" s="544" t="s">
        <v>101</v>
      </c>
      <c r="B691" s="563" t="s">
        <v>25</v>
      </c>
      <c r="C691" s="550" t="s">
        <v>78</v>
      </c>
      <c r="D691" s="567" t="s">
        <v>98</v>
      </c>
      <c r="E691" s="550" t="s">
        <v>238</v>
      </c>
      <c r="F691" s="550" t="s">
        <v>102</v>
      </c>
      <c r="G691" s="551">
        <f t="shared" si="96"/>
        <v>5976.1</v>
      </c>
      <c r="H691" s="551">
        <f t="shared" si="96"/>
        <v>-5976.1</v>
      </c>
      <c r="I691" s="551">
        <f t="shared" si="96"/>
        <v>0</v>
      </c>
      <c r="J691" s="551">
        <f t="shared" si="96"/>
        <v>0</v>
      </c>
      <c r="K691" s="548" t="e">
        <f t="shared" si="95"/>
        <v>#DIV/0!</v>
      </c>
    </row>
    <row r="692" spans="1:11" ht="33.75" hidden="1">
      <c r="A692" s="544" t="s">
        <v>103</v>
      </c>
      <c r="B692" s="563" t="s">
        <v>25</v>
      </c>
      <c r="C692" s="550" t="s">
        <v>78</v>
      </c>
      <c r="D692" s="567" t="s">
        <v>98</v>
      </c>
      <c r="E692" s="550" t="s">
        <v>238</v>
      </c>
      <c r="F692" s="550" t="s">
        <v>104</v>
      </c>
      <c r="G692" s="551">
        <v>5976.1</v>
      </c>
      <c r="H692" s="551">
        <v>-5976.1</v>
      </c>
      <c r="I692" s="551">
        <f>G692+H692</f>
        <v>0</v>
      </c>
      <c r="J692" s="551">
        <v>0</v>
      </c>
      <c r="K692" s="548" t="e">
        <f t="shared" si="95"/>
        <v>#DIV/0!</v>
      </c>
    </row>
    <row r="693" spans="1:11" ht="33.75" hidden="1">
      <c r="A693" s="544" t="s">
        <v>609</v>
      </c>
      <c r="B693" s="567" t="s">
        <v>25</v>
      </c>
      <c r="C693" s="550" t="s">
        <v>78</v>
      </c>
      <c r="D693" s="567" t="s">
        <v>98</v>
      </c>
      <c r="E693" s="550" t="s">
        <v>388</v>
      </c>
      <c r="F693" s="550"/>
      <c r="G693" s="551">
        <f aca="true" t="shared" si="97" ref="G693:J694">G694</f>
        <v>30</v>
      </c>
      <c r="H693" s="551">
        <f t="shared" si="97"/>
        <v>-30</v>
      </c>
      <c r="I693" s="551">
        <f t="shared" si="97"/>
        <v>0</v>
      </c>
      <c r="J693" s="551">
        <f t="shared" si="97"/>
        <v>0</v>
      </c>
      <c r="K693" s="548" t="e">
        <f t="shared" si="95"/>
        <v>#DIV/0!</v>
      </c>
    </row>
    <row r="694" spans="1:11" ht="33.75" hidden="1">
      <c r="A694" s="568" t="s">
        <v>380</v>
      </c>
      <c r="B694" s="567" t="s">
        <v>25</v>
      </c>
      <c r="C694" s="550" t="s">
        <v>78</v>
      </c>
      <c r="D694" s="567" t="s">
        <v>98</v>
      </c>
      <c r="E694" s="550" t="s">
        <v>389</v>
      </c>
      <c r="F694" s="550"/>
      <c r="G694" s="551">
        <f t="shared" si="97"/>
        <v>30</v>
      </c>
      <c r="H694" s="551">
        <f t="shared" si="97"/>
        <v>-30</v>
      </c>
      <c r="I694" s="551">
        <f t="shared" si="97"/>
        <v>0</v>
      </c>
      <c r="J694" s="551">
        <f t="shared" si="97"/>
        <v>0</v>
      </c>
      <c r="K694" s="548" t="e">
        <f t="shared" si="95"/>
        <v>#DIV/0!</v>
      </c>
    </row>
    <row r="695" spans="1:11" ht="22.5" hidden="1">
      <c r="A695" s="544" t="s">
        <v>530</v>
      </c>
      <c r="B695" s="567" t="s">
        <v>25</v>
      </c>
      <c r="C695" s="550" t="s">
        <v>78</v>
      </c>
      <c r="D695" s="567" t="s">
        <v>98</v>
      </c>
      <c r="E695" s="550" t="s">
        <v>389</v>
      </c>
      <c r="F695" s="550">
        <v>600</v>
      </c>
      <c r="G695" s="551">
        <f>G697</f>
        <v>30</v>
      </c>
      <c r="H695" s="551">
        <f>H697</f>
        <v>-30</v>
      </c>
      <c r="I695" s="551">
        <f>I697</f>
        <v>0</v>
      </c>
      <c r="J695" s="551">
        <f>J697</f>
        <v>0</v>
      </c>
      <c r="K695" s="548" t="e">
        <f t="shared" si="95"/>
        <v>#DIV/0!</v>
      </c>
    </row>
    <row r="696" spans="1:11" ht="12.75" hidden="1">
      <c r="A696" s="544" t="s">
        <v>101</v>
      </c>
      <c r="B696" s="567" t="s">
        <v>25</v>
      </c>
      <c r="C696" s="550" t="s">
        <v>78</v>
      </c>
      <c r="D696" s="567" t="s">
        <v>98</v>
      </c>
      <c r="E696" s="550" t="s">
        <v>389</v>
      </c>
      <c r="F696" s="550">
        <v>610</v>
      </c>
      <c r="G696" s="551">
        <f>G697</f>
        <v>30</v>
      </c>
      <c r="H696" s="551">
        <f>H697</f>
        <v>-30</v>
      </c>
      <c r="I696" s="551">
        <f>I697</f>
        <v>0</v>
      </c>
      <c r="J696" s="551">
        <f>J697</f>
        <v>0</v>
      </c>
      <c r="K696" s="548" t="e">
        <f t="shared" si="95"/>
        <v>#DIV/0!</v>
      </c>
    </row>
    <row r="697" spans="1:11" ht="33.75" hidden="1">
      <c r="A697" s="544" t="s">
        <v>103</v>
      </c>
      <c r="B697" s="567" t="s">
        <v>25</v>
      </c>
      <c r="C697" s="550" t="s">
        <v>78</v>
      </c>
      <c r="D697" s="567" t="s">
        <v>98</v>
      </c>
      <c r="E697" s="550" t="s">
        <v>389</v>
      </c>
      <c r="F697" s="550">
        <v>611</v>
      </c>
      <c r="G697" s="551">
        <v>30</v>
      </c>
      <c r="H697" s="551">
        <v>-30</v>
      </c>
      <c r="I697" s="551">
        <f>G697+H697</f>
        <v>0</v>
      </c>
      <c r="J697" s="551"/>
      <c r="K697" s="548" t="e">
        <f t="shared" si="95"/>
        <v>#DIV/0!</v>
      </c>
    </row>
    <row r="698" spans="1:11" ht="12.75">
      <c r="A698" s="194" t="s">
        <v>41</v>
      </c>
      <c r="B698" s="344" t="s">
        <v>25</v>
      </c>
      <c r="C698" s="92" t="s">
        <v>98</v>
      </c>
      <c r="D698" s="93" t="s">
        <v>8</v>
      </c>
      <c r="E698" s="92" t="s">
        <v>9</v>
      </c>
      <c r="F698" s="92" t="s">
        <v>10</v>
      </c>
      <c r="G698" s="195">
        <f aca="true" t="shared" si="98" ref="G698:J699">G699</f>
        <v>200</v>
      </c>
      <c r="H698" s="195">
        <f t="shared" si="98"/>
        <v>0</v>
      </c>
      <c r="I698" s="195">
        <f t="shared" si="98"/>
        <v>200</v>
      </c>
      <c r="J698" s="195">
        <f t="shared" si="98"/>
        <v>199.797</v>
      </c>
      <c r="K698" s="490">
        <f t="shared" si="95"/>
        <v>0.998985</v>
      </c>
    </row>
    <row r="699" spans="1:11" ht="12.75">
      <c r="A699" s="194" t="s">
        <v>45</v>
      </c>
      <c r="B699" s="93" t="s">
        <v>25</v>
      </c>
      <c r="C699" s="92" t="s">
        <v>98</v>
      </c>
      <c r="D699" s="93" t="s">
        <v>98</v>
      </c>
      <c r="E699" s="70" t="s">
        <v>9</v>
      </c>
      <c r="F699" s="70" t="s">
        <v>10</v>
      </c>
      <c r="G699" s="72">
        <f t="shared" si="98"/>
        <v>200</v>
      </c>
      <c r="H699" s="72">
        <f t="shared" si="98"/>
        <v>0</v>
      </c>
      <c r="I699" s="72">
        <f t="shared" si="98"/>
        <v>200</v>
      </c>
      <c r="J699" s="72">
        <f t="shared" si="98"/>
        <v>199.797</v>
      </c>
      <c r="K699" s="401">
        <f t="shared" si="95"/>
        <v>0.998985</v>
      </c>
    </row>
    <row r="700" spans="1:11" ht="21.75">
      <c r="A700" s="339" t="s">
        <v>666</v>
      </c>
      <c r="B700" s="93" t="s">
        <v>25</v>
      </c>
      <c r="C700" s="92" t="s">
        <v>98</v>
      </c>
      <c r="D700" s="93" t="s">
        <v>98</v>
      </c>
      <c r="E700" s="92" t="s">
        <v>439</v>
      </c>
      <c r="F700" s="92"/>
      <c r="G700" s="195">
        <f aca="true" t="shared" si="99" ref="G700:J702">G701</f>
        <v>200</v>
      </c>
      <c r="H700" s="195">
        <f t="shared" si="99"/>
        <v>0</v>
      </c>
      <c r="I700" s="195">
        <f t="shared" si="99"/>
        <v>200</v>
      </c>
      <c r="J700" s="195">
        <f t="shared" si="99"/>
        <v>199.797</v>
      </c>
      <c r="K700" s="490">
        <f t="shared" si="95"/>
        <v>0.998985</v>
      </c>
    </row>
    <row r="701" spans="1:11" ht="33.75">
      <c r="A701" s="73" t="s">
        <v>437</v>
      </c>
      <c r="B701" s="192" t="s">
        <v>25</v>
      </c>
      <c r="C701" s="70" t="s">
        <v>98</v>
      </c>
      <c r="D701" s="74" t="s">
        <v>98</v>
      </c>
      <c r="E701" s="70" t="s">
        <v>440</v>
      </c>
      <c r="F701" s="70" t="s">
        <v>10</v>
      </c>
      <c r="G701" s="72">
        <f t="shared" si="99"/>
        <v>200</v>
      </c>
      <c r="H701" s="72">
        <f t="shared" si="99"/>
        <v>0</v>
      </c>
      <c r="I701" s="72">
        <f t="shared" si="99"/>
        <v>200</v>
      </c>
      <c r="J701" s="72">
        <f t="shared" si="99"/>
        <v>199.797</v>
      </c>
      <c r="K701" s="401">
        <f t="shared" si="95"/>
        <v>0.998985</v>
      </c>
    </row>
    <row r="702" spans="1:11" ht="33.75">
      <c r="A702" s="73" t="s">
        <v>438</v>
      </c>
      <c r="B702" s="74" t="s">
        <v>25</v>
      </c>
      <c r="C702" s="70" t="s">
        <v>98</v>
      </c>
      <c r="D702" s="74" t="s">
        <v>98</v>
      </c>
      <c r="E702" s="70" t="s">
        <v>441</v>
      </c>
      <c r="F702" s="70"/>
      <c r="G702" s="72">
        <f t="shared" si="99"/>
        <v>200</v>
      </c>
      <c r="H702" s="72">
        <f t="shared" si="99"/>
        <v>0</v>
      </c>
      <c r="I702" s="72">
        <f t="shared" si="99"/>
        <v>200</v>
      </c>
      <c r="J702" s="72">
        <f t="shared" si="99"/>
        <v>199.797</v>
      </c>
      <c r="K702" s="401">
        <f t="shared" si="95"/>
        <v>0.998985</v>
      </c>
    </row>
    <row r="703" spans="1:11" ht="22.5">
      <c r="A703" s="73" t="s">
        <v>386</v>
      </c>
      <c r="B703" s="74" t="s">
        <v>25</v>
      </c>
      <c r="C703" s="70" t="s">
        <v>98</v>
      </c>
      <c r="D703" s="74" t="s">
        <v>98</v>
      </c>
      <c r="E703" s="70" t="s">
        <v>441</v>
      </c>
      <c r="F703" s="70" t="s">
        <v>113</v>
      </c>
      <c r="G703" s="72">
        <f aca="true" t="shared" si="100" ref="G703:J704">G704</f>
        <v>200</v>
      </c>
      <c r="H703" s="72">
        <f t="shared" si="100"/>
        <v>0</v>
      </c>
      <c r="I703" s="72">
        <f t="shared" si="100"/>
        <v>200</v>
      </c>
      <c r="J703" s="72">
        <f t="shared" si="100"/>
        <v>199.797</v>
      </c>
      <c r="K703" s="401">
        <f t="shared" si="95"/>
        <v>0.998985</v>
      </c>
    </row>
    <row r="704" spans="1:11" ht="22.5">
      <c r="A704" s="73" t="s">
        <v>525</v>
      </c>
      <c r="B704" s="192" t="s">
        <v>25</v>
      </c>
      <c r="C704" s="70" t="s">
        <v>98</v>
      </c>
      <c r="D704" s="74" t="s">
        <v>98</v>
      </c>
      <c r="E704" s="70" t="s">
        <v>441</v>
      </c>
      <c r="F704" s="70" t="s">
        <v>115</v>
      </c>
      <c r="G704" s="72">
        <f t="shared" si="100"/>
        <v>200</v>
      </c>
      <c r="H704" s="72">
        <f t="shared" si="100"/>
        <v>0</v>
      </c>
      <c r="I704" s="72">
        <f t="shared" si="100"/>
        <v>200</v>
      </c>
      <c r="J704" s="72">
        <f t="shared" si="100"/>
        <v>199.797</v>
      </c>
      <c r="K704" s="401">
        <f t="shared" si="95"/>
        <v>0.998985</v>
      </c>
    </row>
    <row r="705" spans="1:11" ht="22.5">
      <c r="A705" s="166" t="s">
        <v>526</v>
      </c>
      <c r="B705" s="74" t="s">
        <v>25</v>
      </c>
      <c r="C705" s="70" t="s">
        <v>98</v>
      </c>
      <c r="D705" s="74" t="s">
        <v>98</v>
      </c>
      <c r="E705" s="70" t="s">
        <v>441</v>
      </c>
      <c r="F705" s="70" t="s">
        <v>117</v>
      </c>
      <c r="G705" s="221">
        <v>200</v>
      </c>
      <c r="H705" s="221"/>
      <c r="I705" s="72">
        <f>G705+H705</f>
        <v>200</v>
      </c>
      <c r="J705" s="221">
        <v>199.797</v>
      </c>
      <c r="K705" s="401">
        <f t="shared" si="95"/>
        <v>0.998985</v>
      </c>
    </row>
    <row r="706" spans="1:11" ht="12.75">
      <c r="A706" s="194" t="s">
        <v>33</v>
      </c>
      <c r="B706" s="93" t="s">
        <v>25</v>
      </c>
      <c r="C706" s="92">
        <v>10</v>
      </c>
      <c r="D706" s="93"/>
      <c r="E706" s="92"/>
      <c r="F706" s="92"/>
      <c r="G706" s="224">
        <f>G707</f>
        <v>690</v>
      </c>
      <c r="H706" s="224">
        <f>H707</f>
        <v>0</v>
      </c>
      <c r="I706" s="224">
        <f>I707</f>
        <v>1190</v>
      </c>
      <c r="J706" s="224">
        <f>J707</f>
        <v>1119.71</v>
      </c>
      <c r="K706" s="495">
        <f t="shared" si="95"/>
        <v>0.9409327731092437</v>
      </c>
    </row>
    <row r="707" spans="1:11" ht="12.75">
      <c r="A707" s="194" t="s">
        <v>58</v>
      </c>
      <c r="B707" s="93" t="s">
        <v>25</v>
      </c>
      <c r="C707" s="92">
        <v>10</v>
      </c>
      <c r="D707" s="93" t="s">
        <v>14</v>
      </c>
      <c r="E707" s="92"/>
      <c r="F707" s="92"/>
      <c r="G707" s="224">
        <f>G708+G714</f>
        <v>690</v>
      </c>
      <c r="H707" s="224">
        <f>H708+H714</f>
        <v>0</v>
      </c>
      <c r="I707" s="224">
        <f>I708+I714</f>
        <v>1190</v>
      </c>
      <c r="J707" s="224">
        <f>J708+J714</f>
        <v>1119.71</v>
      </c>
      <c r="K707" s="495">
        <f t="shared" si="95"/>
        <v>0.9409327731092437</v>
      </c>
    </row>
    <row r="708" spans="1:11" ht="21">
      <c r="A708" s="194" t="s">
        <v>585</v>
      </c>
      <c r="B708" s="93" t="s">
        <v>25</v>
      </c>
      <c r="C708" s="92">
        <v>10</v>
      </c>
      <c r="D708" s="93" t="s">
        <v>14</v>
      </c>
      <c r="E708" s="92" t="s">
        <v>314</v>
      </c>
      <c r="F708" s="92"/>
      <c r="G708" s="195">
        <f aca="true" t="shared" si="101" ref="G708:J712">G709</f>
        <v>190</v>
      </c>
      <c r="H708" s="195">
        <f t="shared" si="101"/>
        <v>0</v>
      </c>
      <c r="I708" s="195">
        <f t="shared" si="101"/>
        <v>190</v>
      </c>
      <c r="J708" s="195">
        <f t="shared" si="101"/>
        <v>119.71</v>
      </c>
      <c r="K708" s="490">
        <f t="shared" si="95"/>
        <v>0.6300526315789473</v>
      </c>
    </row>
    <row r="709" spans="1:11" ht="12.75">
      <c r="A709" s="73" t="s">
        <v>269</v>
      </c>
      <c r="B709" s="74" t="s">
        <v>25</v>
      </c>
      <c r="C709" s="70">
        <v>10</v>
      </c>
      <c r="D709" s="74" t="s">
        <v>14</v>
      </c>
      <c r="E709" s="70" t="s">
        <v>348</v>
      </c>
      <c r="F709" s="70"/>
      <c r="G709" s="72">
        <f t="shared" si="101"/>
        <v>190</v>
      </c>
      <c r="H709" s="72">
        <f t="shared" si="101"/>
        <v>0</v>
      </c>
      <c r="I709" s="72">
        <f t="shared" si="101"/>
        <v>190</v>
      </c>
      <c r="J709" s="72">
        <f t="shared" si="101"/>
        <v>119.71</v>
      </c>
      <c r="K709" s="401">
        <f t="shared" si="95"/>
        <v>0.6300526315789473</v>
      </c>
    </row>
    <row r="710" spans="1:11" ht="22.5">
      <c r="A710" s="73" t="s">
        <v>412</v>
      </c>
      <c r="B710" s="74" t="s">
        <v>25</v>
      </c>
      <c r="C710" s="70">
        <v>10</v>
      </c>
      <c r="D710" s="74" t="s">
        <v>14</v>
      </c>
      <c r="E710" s="70" t="s">
        <v>413</v>
      </c>
      <c r="F710" s="70"/>
      <c r="G710" s="72">
        <f t="shared" si="101"/>
        <v>190</v>
      </c>
      <c r="H710" s="72">
        <f t="shared" si="101"/>
        <v>0</v>
      </c>
      <c r="I710" s="72">
        <f t="shared" si="101"/>
        <v>190</v>
      </c>
      <c r="J710" s="72">
        <f t="shared" si="101"/>
        <v>119.71</v>
      </c>
      <c r="K710" s="401">
        <f t="shared" si="95"/>
        <v>0.6300526315789473</v>
      </c>
    </row>
    <row r="711" spans="1:11" ht="22.5">
      <c r="A711" s="73" t="s">
        <v>386</v>
      </c>
      <c r="B711" s="74" t="s">
        <v>25</v>
      </c>
      <c r="C711" s="70">
        <v>10</v>
      </c>
      <c r="D711" s="74" t="s">
        <v>14</v>
      </c>
      <c r="E711" s="70" t="s">
        <v>413</v>
      </c>
      <c r="F711" s="70" t="s">
        <v>113</v>
      </c>
      <c r="G711" s="72">
        <f t="shared" si="101"/>
        <v>190</v>
      </c>
      <c r="H711" s="72">
        <f t="shared" si="101"/>
        <v>0</v>
      </c>
      <c r="I711" s="72">
        <f t="shared" si="101"/>
        <v>190</v>
      </c>
      <c r="J711" s="72">
        <f t="shared" si="101"/>
        <v>119.71</v>
      </c>
      <c r="K711" s="401">
        <f t="shared" si="95"/>
        <v>0.6300526315789473</v>
      </c>
    </row>
    <row r="712" spans="1:11" ht="22.5">
      <c r="A712" s="73" t="s">
        <v>525</v>
      </c>
      <c r="B712" s="192" t="s">
        <v>25</v>
      </c>
      <c r="C712" s="70">
        <v>10</v>
      </c>
      <c r="D712" s="74" t="s">
        <v>14</v>
      </c>
      <c r="E712" s="70" t="s">
        <v>413</v>
      </c>
      <c r="F712" s="70" t="s">
        <v>115</v>
      </c>
      <c r="G712" s="72">
        <f t="shared" si="101"/>
        <v>190</v>
      </c>
      <c r="H712" s="72">
        <f t="shared" si="101"/>
        <v>0</v>
      </c>
      <c r="I712" s="72">
        <f t="shared" si="101"/>
        <v>190</v>
      </c>
      <c r="J712" s="72">
        <f t="shared" si="101"/>
        <v>119.71</v>
      </c>
      <c r="K712" s="401">
        <f t="shared" si="95"/>
        <v>0.6300526315789473</v>
      </c>
    </row>
    <row r="713" spans="1:11" ht="22.5">
      <c r="A713" s="166" t="s">
        <v>526</v>
      </c>
      <c r="B713" s="74" t="s">
        <v>25</v>
      </c>
      <c r="C713" s="70">
        <v>10</v>
      </c>
      <c r="D713" s="74" t="s">
        <v>14</v>
      </c>
      <c r="E713" s="70" t="s">
        <v>413</v>
      </c>
      <c r="F713" s="70" t="s">
        <v>117</v>
      </c>
      <c r="G713" s="221">
        <v>190</v>
      </c>
      <c r="H713" s="221"/>
      <c r="I713" s="221">
        <f>G713+H713</f>
        <v>190</v>
      </c>
      <c r="J713" s="221">
        <v>119.71</v>
      </c>
      <c r="K713" s="496">
        <f t="shared" si="95"/>
        <v>0.6300526315789473</v>
      </c>
    </row>
    <row r="714" spans="1:11" ht="21.75">
      <c r="A714" s="207" t="s">
        <v>667</v>
      </c>
      <c r="B714" s="93" t="s">
        <v>25</v>
      </c>
      <c r="C714" s="92">
        <v>10</v>
      </c>
      <c r="D714" s="93" t="s">
        <v>14</v>
      </c>
      <c r="E714" s="92" t="s">
        <v>553</v>
      </c>
      <c r="F714" s="92"/>
      <c r="G714" s="224">
        <f aca="true" t="shared" si="102" ref="G714:J717">G715</f>
        <v>500</v>
      </c>
      <c r="H714" s="224">
        <f t="shared" si="102"/>
        <v>0</v>
      </c>
      <c r="I714" s="224">
        <f t="shared" si="102"/>
        <v>1000</v>
      </c>
      <c r="J714" s="224">
        <f t="shared" si="102"/>
        <v>1000</v>
      </c>
      <c r="K714" s="495">
        <f t="shared" si="95"/>
        <v>1</v>
      </c>
    </row>
    <row r="715" spans="1:11" ht="12.75">
      <c r="A715" s="166" t="s">
        <v>554</v>
      </c>
      <c r="B715" s="74" t="s">
        <v>25</v>
      </c>
      <c r="C715" s="70">
        <v>10</v>
      </c>
      <c r="D715" s="74" t="s">
        <v>14</v>
      </c>
      <c r="E715" s="70" t="s">
        <v>555</v>
      </c>
      <c r="F715" s="70"/>
      <c r="G715" s="221">
        <f t="shared" si="102"/>
        <v>500</v>
      </c>
      <c r="H715" s="221">
        <f t="shared" si="102"/>
        <v>0</v>
      </c>
      <c r="I715" s="221">
        <f t="shared" si="102"/>
        <v>1000</v>
      </c>
      <c r="J715" s="221">
        <f t="shared" si="102"/>
        <v>1000</v>
      </c>
      <c r="K715" s="496">
        <f t="shared" si="95"/>
        <v>1</v>
      </c>
    </row>
    <row r="716" spans="1:11" ht="12.75">
      <c r="A716" s="220" t="s">
        <v>53</v>
      </c>
      <c r="B716" s="74" t="s">
        <v>25</v>
      </c>
      <c r="C716" s="70">
        <v>10</v>
      </c>
      <c r="D716" s="74" t="s">
        <v>14</v>
      </c>
      <c r="E716" s="70" t="s">
        <v>555</v>
      </c>
      <c r="F716" s="70">
        <v>300</v>
      </c>
      <c r="G716" s="221">
        <f t="shared" si="102"/>
        <v>500</v>
      </c>
      <c r="H716" s="221">
        <f t="shared" si="102"/>
        <v>0</v>
      </c>
      <c r="I716" s="221">
        <f t="shared" si="102"/>
        <v>1000</v>
      </c>
      <c r="J716" s="221">
        <f t="shared" si="102"/>
        <v>1000</v>
      </c>
      <c r="K716" s="496">
        <f t="shared" si="95"/>
        <v>1</v>
      </c>
    </row>
    <row r="717" spans="1:11" ht="22.5">
      <c r="A717" s="166" t="s">
        <v>556</v>
      </c>
      <c r="B717" s="74" t="s">
        <v>25</v>
      </c>
      <c r="C717" s="70">
        <v>10</v>
      </c>
      <c r="D717" s="74" t="s">
        <v>14</v>
      </c>
      <c r="E717" s="70" t="s">
        <v>555</v>
      </c>
      <c r="F717" s="70">
        <v>320</v>
      </c>
      <c r="G717" s="221">
        <f t="shared" si="102"/>
        <v>500</v>
      </c>
      <c r="H717" s="221">
        <f t="shared" si="102"/>
        <v>0</v>
      </c>
      <c r="I717" s="221">
        <f t="shared" si="102"/>
        <v>1000</v>
      </c>
      <c r="J717" s="221">
        <f t="shared" si="102"/>
        <v>1000</v>
      </c>
      <c r="K717" s="496">
        <f t="shared" si="95"/>
        <v>1</v>
      </c>
    </row>
    <row r="718" spans="1:11" ht="12.75">
      <c r="A718" s="166" t="s">
        <v>557</v>
      </c>
      <c r="B718" s="74" t="s">
        <v>25</v>
      </c>
      <c r="C718" s="70">
        <v>10</v>
      </c>
      <c r="D718" s="74" t="s">
        <v>14</v>
      </c>
      <c r="E718" s="70" t="s">
        <v>555</v>
      </c>
      <c r="F718" s="70">
        <v>322</v>
      </c>
      <c r="G718" s="221">
        <v>500</v>
      </c>
      <c r="H718" s="221"/>
      <c r="I718" s="221">
        <v>1000</v>
      </c>
      <c r="J718" s="221">
        <v>1000</v>
      </c>
      <c r="K718" s="496">
        <f t="shared" si="95"/>
        <v>1</v>
      </c>
    </row>
    <row r="719" spans="1:11" ht="12.75">
      <c r="A719" s="194" t="s">
        <v>146</v>
      </c>
      <c r="B719" s="93" t="s">
        <v>25</v>
      </c>
      <c r="C719" s="92" t="s">
        <v>86</v>
      </c>
      <c r="D719" s="93" t="s">
        <v>8</v>
      </c>
      <c r="E719" s="92" t="s">
        <v>9</v>
      </c>
      <c r="F719" s="70" t="s">
        <v>10</v>
      </c>
      <c r="G719" s="224">
        <f aca="true" t="shared" si="103" ref="G719:J724">G720</f>
        <v>300</v>
      </c>
      <c r="H719" s="224">
        <f t="shared" si="103"/>
        <v>0</v>
      </c>
      <c r="I719" s="224">
        <f t="shared" si="103"/>
        <v>300</v>
      </c>
      <c r="J719" s="224">
        <f t="shared" si="103"/>
        <v>236.9</v>
      </c>
      <c r="K719" s="495">
        <f t="shared" si="95"/>
        <v>0.7896666666666667</v>
      </c>
    </row>
    <row r="720" spans="1:11" ht="12.75">
      <c r="A720" s="194" t="s">
        <v>153</v>
      </c>
      <c r="B720" s="344" t="s">
        <v>25</v>
      </c>
      <c r="C720" s="92" t="s">
        <v>86</v>
      </c>
      <c r="D720" s="93" t="s">
        <v>79</v>
      </c>
      <c r="E720" s="92" t="s">
        <v>9</v>
      </c>
      <c r="F720" s="92" t="s">
        <v>10</v>
      </c>
      <c r="G720" s="224">
        <f t="shared" si="103"/>
        <v>300</v>
      </c>
      <c r="H720" s="224">
        <f t="shared" si="103"/>
        <v>0</v>
      </c>
      <c r="I720" s="224">
        <f t="shared" si="103"/>
        <v>300</v>
      </c>
      <c r="J720" s="224">
        <f t="shared" si="103"/>
        <v>236.9</v>
      </c>
      <c r="K720" s="495">
        <f t="shared" si="95"/>
        <v>0.7896666666666667</v>
      </c>
    </row>
    <row r="721" spans="1:11" ht="31.5">
      <c r="A721" s="194" t="s">
        <v>668</v>
      </c>
      <c r="B721" s="93" t="s">
        <v>25</v>
      </c>
      <c r="C721" s="92" t="s">
        <v>86</v>
      </c>
      <c r="D721" s="93" t="s">
        <v>79</v>
      </c>
      <c r="E721" s="92" t="s">
        <v>446</v>
      </c>
      <c r="F721" s="92"/>
      <c r="G721" s="224">
        <f t="shared" si="103"/>
        <v>300</v>
      </c>
      <c r="H721" s="224">
        <f t="shared" si="103"/>
        <v>0</v>
      </c>
      <c r="I721" s="224">
        <f t="shared" si="103"/>
        <v>300</v>
      </c>
      <c r="J721" s="224">
        <f t="shared" si="103"/>
        <v>236.9</v>
      </c>
      <c r="K721" s="495">
        <f t="shared" si="95"/>
        <v>0.7896666666666667</v>
      </c>
    </row>
    <row r="722" spans="1:11" ht="22.5">
      <c r="A722" s="73" t="s">
        <v>447</v>
      </c>
      <c r="B722" s="74" t="s">
        <v>25</v>
      </c>
      <c r="C722" s="70" t="s">
        <v>86</v>
      </c>
      <c r="D722" s="74" t="s">
        <v>79</v>
      </c>
      <c r="E722" s="70" t="s">
        <v>448</v>
      </c>
      <c r="F722" s="70"/>
      <c r="G722" s="221">
        <f t="shared" si="103"/>
        <v>300</v>
      </c>
      <c r="H722" s="221">
        <f t="shared" si="103"/>
        <v>0</v>
      </c>
      <c r="I722" s="221">
        <f t="shared" si="103"/>
        <v>300</v>
      </c>
      <c r="J722" s="221">
        <f t="shared" si="103"/>
        <v>236.9</v>
      </c>
      <c r="K722" s="496">
        <f t="shared" si="95"/>
        <v>0.7896666666666667</v>
      </c>
    </row>
    <row r="723" spans="1:11" ht="22.5">
      <c r="A723" s="73" t="s">
        <v>386</v>
      </c>
      <c r="B723" s="74" t="s">
        <v>25</v>
      </c>
      <c r="C723" s="70" t="s">
        <v>86</v>
      </c>
      <c r="D723" s="74" t="s">
        <v>79</v>
      </c>
      <c r="E723" s="70" t="s">
        <v>448</v>
      </c>
      <c r="F723" s="70">
        <v>200</v>
      </c>
      <c r="G723" s="221">
        <f t="shared" si="103"/>
        <v>300</v>
      </c>
      <c r="H723" s="221">
        <f t="shared" si="103"/>
        <v>0</v>
      </c>
      <c r="I723" s="221">
        <f t="shared" si="103"/>
        <v>300</v>
      </c>
      <c r="J723" s="221">
        <f t="shared" si="103"/>
        <v>236.9</v>
      </c>
      <c r="K723" s="496">
        <f t="shared" si="95"/>
        <v>0.7896666666666667</v>
      </c>
    </row>
    <row r="724" spans="1:11" ht="22.5">
      <c r="A724" s="73" t="s">
        <v>525</v>
      </c>
      <c r="B724" s="192" t="s">
        <v>25</v>
      </c>
      <c r="C724" s="70" t="s">
        <v>86</v>
      </c>
      <c r="D724" s="74" t="s">
        <v>79</v>
      </c>
      <c r="E724" s="70" t="s">
        <v>448</v>
      </c>
      <c r="F724" s="70">
        <v>240</v>
      </c>
      <c r="G724" s="221">
        <f t="shared" si="103"/>
        <v>300</v>
      </c>
      <c r="H724" s="221">
        <f t="shared" si="103"/>
        <v>0</v>
      </c>
      <c r="I724" s="221">
        <f t="shared" si="103"/>
        <v>300</v>
      </c>
      <c r="J724" s="221">
        <f t="shared" si="103"/>
        <v>236.9</v>
      </c>
      <c r="K724" s="496">
        <f t="shared" si="95"/>
        <v>0.7896666666666667</v>
      </c>
    </row>
    <row r="725" spans="1:11" ht="22.5">
      <c r="A725" s="166" t="s">
        <v>526</v>
      </c>
      <c r="B725" s="74" t="s">
        <v>25</v>
      </c>
      <c r="C725" s="70" t="s">
        <v>86</v>
      </c>
      <c r="D725" s="74" t="s">
        <v>79</v>
      </c>
      <c r="E725" s="70" t="s">
        <v>448</v>
      </c>
      <c r="F725" s="70">
        <v>244</v>
      </c>
      <c r="G725" s="221">
        <v>300</v>
      </c>
      <c r="H725" s="221"/>
      <c r="I725" s="221">
        <f>G725+H725</f>
        <v>300</v>
      </c>
      <c r="J725" s="221">
        <v>236.9</v>
      </c>
      <c r="K725" s="496">
        <f t="shared" si="95"/>
        <v>0.7896666666666667</v>
      </c>
    </row>
    <row r="726" spans="1:15" s="327" customFormat="1" ht="12.75">
      <c r="A726" s="194" t="s">
        <v>476</v>
      </c>
      <c r="B726" s="93" t="s">
        <v>25</v>
      </c>
      <c r="C726" s="92">
        <v>12</v>
      </c>
      <c r="D726" s="93"/>
      <c r="E726" s="92"/>
      <c r="F726" s="92"/>
      <c r="G726" s="224">
        <f aca="true" t="shared" si="104" ref="G726:J731">G727</f>
        <v>152.4</v>
      </c>
      <c r="H726" s="224">
        <f t="shared" si="104"/>
        <v>0</v>
      </c>
      <c r="I726" s="224">
        <f t="shared" si="104"/>
        <v>102.4</v>
      </c>
      <c r="J726" s="224">
        <f t="shared" si="104"/>
        <v>48.9</v>
      </c>
      <c r="K726" s="495">
        <f t="shared" si="95"/>
        <v>0.47753906249999994</v>
      </c>
      <c r="L726" s="390"/>
      <c r="M726" s="390"/>
      <c r="N726" s="390"/>
      <c r="O726" s="390"/>
    </row>
    <row r="727" spans="1:15" s="327" customFormat="1" ht="14.25" customHeight="1">
      <c r="A727" s="194" t="s">
        <v>477</v>
      </c>
      <c r="B727" s="93" t="s">
        <v>25</v>
      </c>
      <c r="C727" s="92">
        <v>12</v>
      </c>
      <c r="D727" s="93" t="s">
        <v>76</v>
      </c>
      <c r="E727" s="92"/>
      <c r="F727" s="92"/>
      <c r="G727" s="224">
        <f t="shared" si="104"/>
        <v>152.4</v>
      </c>
      <c r="H727" s="224">
        <f t="shared" si="104"/>
        <v>0</v>
      </c>
      <c r="I727" s="224">
        <f t="shared" si="104"/>
        <v>102.4</v>
      </c>
      <c r="J727" s="224">
        <f t="shared" si="104"/>
        <v>48.9</v>
      </c>
      <c r="K727" s="495">
        <f t="shared" si="95"/>
        <v>0.47753906249999994</v>
      </c>
      <c r="L727" s="390"/>
      <c r="M727" s="390"/>
      <c r="N727" s="390"/>
      <c r="O727" s="390"/>
    </row>
    <row r="728" spans="1:11" ht="33" customHeight="1">
      <c r="A728" s="194" t="s">
        <v>669</v>
      </c>
      <c r="B728" s="93" t="s">
        <v>25</v>
      </c>
      <c r="C728" s="92">
        <v>12</v>
      </c>
      <c r="D728" s="93" t="s">
        <v>76</v>
      </c>
      <c r="E728" s="92" t="s">
        <v>480</v>
      </c>
      <c r="F728" s="92"/>
      <c r="G728" s="224">
        <f t="shared" si="104"/>
        <v>152.4</v>
      </c>
      <c r="H728" s="224">
        <f t="shared" si="104"/>
        <v>0</v>
      </c>
      <c r="I728" s="224">
        <f t="shared" si="104"/>
        <v>102.4</v>
      </c>
      <c r="J728" s="224">
        <f t="shared" si="104"/>
        <v>48.9</v>
      </c>
      <c r="K728" s="495">
        <f t="shared" si="95"/>
        <v>0.47753906249999994</v>
      </c>
    </row>
    <row r="729" spans="1:11" ht="14.25" customHeight="1">
      <c r="A729" s="73" t="s">
        <v>479</v>
      </c>
      <c r="B729" s="74" t="s">
        <v>25</v>
      </c>
      <c r="C729" s="70">
        <v>12</v>
      </c>
      <c r="D729" s="74" t="s">
        <v>76</v>
      </c>
      <c r="E729" s="70" t="s">
        <v>481</v>
      </c>
      <c r="F729" s="70"/>
      <c r="G729" s="221">
        <f t="shared" si="104"/>
        <v>152.4</v>
      </c>
      <c r="H729" s="221">
        <f t="shared" si="104"/>
        <v>0</v>
      </c>
      <c r="I729" s="221">
        <f t="shared" si="104"/>
        <v>102.4</v>
      </c>
      <c r="J729" s="221">
        <f t="shared" si="104"/>
        <v>48.9</v>
      </c>
      <c r="K729" s="496">
        <f t="shared" si="95"/>
        <v>0.47753906249999994</v>
      </c>
    </row>
    <row r="730" spans="1:11" ht="22.5">
      <c r="A730" s="73" t="s">
        <v>386</v>
      </c>
      <c r="B730" s="74" t="s">
        <v>25</v>
      </c>
      <c r="C730" s="70">
        <v>12</v>
      </c>
      <c r="D730" s="74" t="s">
        <v>76</v>
      </c>
      <c r="E730" s="70" t="s">
        <v>481</v>
      </c>
      <c r="F730" s="70">
        <v>200</v>
      </c>
      <c r="G730" s="221">
        <f t="shared" si="104"/>
        <v>152.4</v>
      </c>
      <c r="H730" s="221">
        <f t="shared" si="104"/>
        <v>0</v>
      </c>
      <c r="I730" s="221">
        <f t="shared" si="104"/>
        <v>102.4</v>
      </c>
      <c r="J730" s="221">
        <f t="shared" si="104"/>
        <v>48.9</v>
      </c>
      <c r="K730" s="496">
        <f t="shared" si="95"/>
        <v>0.47753906249999994</v>
      </c>
    </row>
    <row r="731" spans="1:11" ht="22.5">
      <c r="A731" s="73" t="s">
        <v>525</v>
      </c>
      <c r="B731" s="74" t="s">
        <v>25</v>
      </c>
      <c r="C731" s="70">
        <v>12</v>
      </c>
      <c r="D731" s="74" t="s">
        <v>76</v>
      </c>
      <c r="E731" s="70" t="s">
        <v>481</v>
      </c>
      <c r="F731" s="70">
        <v>240</v>
      </c>
      <c r="G731" s="221">
        <f t="shared" si="104"/>
        <v>152.4</v>
      </c>
      <c r="H731" s="221">
        <f t="shared" si="104"/>
        <v>0</v>
      </c>
      <c r="I731" s="221">
        <f t="shared" si="104"/>
        <v>102.4</v>
      </c>
      <c r="J731" s="221">
        <f t="shared" si="104"/>
        <v>48.9</v>
      </c>
      <c r="K731" s="496">
        <f t="shared" si="95"/>
        <v>0.47753906249999994</v>
      </c>
    </row>
    <row r="732" spans="1:11" ht="22.5">
      <c r="A732" s="166" t="s">
        <v>526</v>
      </c>
      <c r="B732" s="74" t="s">
        <v>25</v>
      </c>
      <c r="C732" s="70">
        <v>12</v>
      </c>
      <c r="D732" s="74" t="s">
        <v>76</v>
      </c>
      <c r="E732" s="70" t="s">
        <v>481</v>
      </c>
      <c r="F732" s="70">
        <v>244</v>
      </c>
      <c r="G732" s="221">
        <v>152.4</v>
      </c>
      <c r="H732" s="221"/>
      <c r="I732" s="221">
        <v>102.4</v>
      </c>
      <c r="J732" s="221">
        <v>48.9</v>
      </c>
      <c r="K732" s="496">
        <f t="shared" si="95"/>
        <v>0.47753906249999994</v>
      </c>
    </row>
    <row r="733" spans="1:15" s="75" customFormat="1" ht="21">
      <c r="A733" s="87" t="s">
        <v>179</v>
      </c>
      <c r="B733" s="156" t="s">
        <v>536</v>
      </c>
      <c r="C733" s="159"/>
      <c r="D733" s="156"/>
      <c r="E733" s="156"/>
      <c r="F733" s="159"/>
      <c r="G733" s="160">
        <f>G734</f>
        <v>1884.9</v>
      </c>
      <c r="H733" s="160">
        <f>H734</f>
        <v>340</v>
      </c>
      <c r="I733" s="160">
        <f>I734</f>
        <v>2192.773</v>
      </c>
      <c r="J733" s="160">
        <f>J734</f>
        <v>1870.722</v>
      </c>
      <c r="K733" s="493">
        <f t="shared" si="95"/>
        <v>0.8531307162209676</v>
      </c>
      <c r="L733" s="391">
        <v>2192.774</v>
      </c>
      <c r="M733" s="391">
        <f>L733-I733</f>
        <v>0.0009999999997489795</v>
      </c>
      <c r="N733" s="391">
        <v>1870.723</v>
      </c>
      <c r="O733" s="391">
        <f>N733-J733</f>
        <v>0.0009999999999763531</v>
      </c>
    </row>
    <row r="734" spans="1:11" ht="12.75">
      <c r="A734" s="194" t="s">
        <v>634</v>
      </c>
      <c r="B734" s="93" t="s">
        <v>536</v>
      </c>
      <c r="C734" s="92" t="s">
        <v>12</v>
      </c>
      <c r="D734" s="93" t="s">
        <v>8</v>
      </c>
      <c r="E734" s="92" t="s">
        <v>9</v>
      </c>
      <c r="F734" s="92" t="s">
        <v>10</v>
      </c>
      <c r="G734" s="195">
        <f>G735+G746</f>
        <v>1884.9</v>
      </c>
      <c r="H734" s="195">
        <f>H735+H746</f>
        <v>340</v>
      </c>
      <c r="I734" s="195">
        <f>I735+I746</f>
        <v>2192.773</v>
      </c>
      <c r="J734" s="195">
        <f>J735+J746</f>
        <v>1870.722</v>
      </c>
      <c r="K734" s="490">
        <f t="shared" si="95"/>
        <v>0.8531307162209676</v>
      </c>
    </row>
    <row r="735" spans="1:11" ht="21">
      <c r="A735" s="194" t="s">
        <v>75</v>
      </c>
      <c r="B735" s="93" t="s">
        <v>536</v>
      </c>
      <c r="C735" s="92" t="s">
        <v>12</v>
      </c>
      <c r="D735" s="93" t="s">
        <v>76</v>
      </c>
      <c r="E735" s="92" t="s">
        <v>9</v>
      </c>
      <c r="F735" s="92" t="s">
        <v>10</v>
      </c>
      <c r="G735" s="195">
        <f>G736</f>
        <v>1018</v>
      </c>
      <c r="H735" s="195">
        <f>H736</f>
        <v>340</v>
      </c>
      <c r="I735" s="195">
        <f>I736</f>
        <v>1360.046</v>
      </c>
      <c r="J735" s="195">
        <f>J736</f>
        <v>1167.389</v>
      </c>
      <c r="K735" s="490">
        <f t="shared" si="95"/>
        <v>0.8583452324406673</v>
      </c>
    </row>
    <row r="736" spans="1:11" ht="12.75">
      <c r="A736" s="73" t="s">
        <v>154</v>
      </c>
      <c r="B736" s="74" t="s">
        <v>536</v>
      </c>
      <c r="C736" s="70" t="s">
        <v>12</v>
      </c>
      <c r="D736" s="74" t="s">
        <v>76</v>
      </c>
      <c r="E736" s="70" t="s">
        <v>302</v>
      </c>
      <c r="F736" s="70" t="s">
        <v>10</v>
      </c>
      <c r="G736" s="72">
        <f>G737+G743+G742</f>
        <v>1018</v>
      </c>
      <c r="H736" s="72">
        <f>H737+H743+H742</f>
        <v>340</v>
      </c>
      <c r="I736" s="72">
        <f>I737+I743+I742</f>
        <v>1360.046</v>
      </c>
      <c r="J736" s="72">
        <f>J737+J743+J742</f>
        <v>1167.389</v>
      </c>
      <c r="K736" s="401">
        <f t="shared" si="95"/>
        <v>0.8583452324406673</v>
      </c>
    </row>
    <row r="737" spans="1:11" ht="22.5">
      <c r="A737" s="203" t="s">
        <v>304</v>
      </c>
      <c r="B737" s="74" t="s">
        <v>536</v>
      </c>
      <c r="C737" s="70" t="s">
        <v>12</v>
      </c>
      <c r="D737" s="74" t="s">
        <v>76</v>
      </c>
      <c r="E737" s="70" t="s">
        <v>303</v>
      </c>
      <c r="F737" s="70"/>
      <c r="G737" s="72">
        <f aca="true" t="shared" si="105" ref="G737:J738">G738</f>
        <v>1018</v>
      </c>
      <c r="H737" s="72">
        <f t="shared" si="105"/>
        <v>0</v>
      </c>
      <c r="I737" s="72">
        <f t="shared" si="105"/>
        <v>1018</v>
      </c>
      <c r="J737" s="72">
        <f t="shared" si="105"/>
        <v>825.343</v>
      </c>
      <c r="K737" s="401">
        <f t="shared" si="95"/>
        <v>0.8107495088408644</v>
      </c>
    </row>
    <row r="738" spans="1:15" s="327" customFormat="1" ht="33.75">
      <c r="A738" s="73" t="s">
        <v>105</v>
      </c>
      <c r="B738" s="74" t="s">
        <v>536</v>
      </c>
      <c r="C738" s="70" t="s">
        <v>12</v>
      </c>
      <c r="D738" s="74" t="s">
        <v>76</v>
      </c>
      <c r="E738" s="70" t="s">
        <v>303</v>
      </c>
      <c r="F738" s="70" t="s">
        <v>106</v>
      </c>
      <c r="G738" s="72">
        <f t="shared" si="105"/>
        <v>1018</v>
      </c>
      <c r="H738" s="72">
        <f t="shared" si="105"/>
        <v>0</v>
      </c>
      <c r="I738" s="72">
        <f t="shared" si="105"/>
        <v>1018</v>
      </c>
      <c r="J738" s="72">
        <f t="shared" si="105"/>
        <v>825.343</v>
      </c>
      <c r="K738" s="401">
        <f t="shared" si="95"/>
        <v>0.8107495088408644</v>
      </c>
      <c r="L738" s="390"/>
      <c r="M738" s="390"/>
      <c r="N738" s="390"/>
      <c r="O738" s="390"/>
    </row>
    <row r="739" spans="1:11" ht="12.75">
      <c r="A739" s="73" t="s">
        <v>107</v>
      </c>
      <c r="B739" s="74" t="s">
        <v>536</v>
      </c>
      <c r="C739" s="70" t="s">
        <v>12</v>
      </c>
      <c r="D739" s="74" t="s">
        <v>76</v>
      </c>
      <c r="E739" s="70" t="s">
        <v>303</v>
      </c>
      <c r="F739" s="70" t="s">
        <v>108</v>
      </c>
      <c r="G739" s="72">
        <f>G740+G741</f>
        <v>1018</v>
      </c>
      <c r="H739" s="72">
        <f>H740+H741</f>
        <v>0</v>
      </c>
      <c r="I739" s="72">
        <f>I740+I741</f>
        <v>1018</v>
      </c>
      <c r="J739" s="72">
        <f>J740+J741</f>
        <v>825.343</v>
      </c>
      <c r="K739" s="401">
        <f t="shared" si="95"/>
        <v>0.8107495088408644</v>
      </c>
    </row>
    <row r="740" spans="1:11" ht="12.75">
      <c r="A740" s="198" t="s">
        <v>384</v>
      </c>
      <c r="B740" s="74" t="s">
        <v>536</v>
      </c>
      <c r="C740" s="70" t="s">
        <v>12</v>
      </c>
      <c r="D740" s="74" t="s">
        <v>76</v>
      </c>
      <c r="E740" s="70" t="s">
        <v>303</v>
      </c>
      <c r="F740" s="70" t="s">
        <v>110</v>
      </c>
      <c r="G740" s="72">
        <v>781.9</v>
      </c>
      <c r="H740" s="72"/>
      <c r="I740" s="72">
        <f>G740+H740</f>
        <v>781.9</v>
      </c>
      <c r="J740" s="72">
        <v>617.366</v>
      </c>
      <c r="K740" s="401">
        <f t="shared" si="95"/>
        <v>0.7895715564650211</v>
      </c>
    </row>
    <row r="741" spans="1:11" ht="33.75">
      <c r="A741" s="198" t="s">
        <v>385</v>
      </c>
      <c r="B741" s="74" t="s">
        <v>536</v>
      </c>
      <c r="C741" s="70" t="s">
        <v>12</v>
      </c>
      <c r="D741" s="74" t="s">
        <v>76</v>
      </c>
      <c r="E741" s="70" t="s">
        <v>303</v>
      </c>
      <c r="F741" s="70">
        <v>129</v>
      </c>
      <c r="G741" s="72">
        <v>236.1</v>
      </c>
      <c r="H741" s="72"/>
      <c r="I741" s="72">
        <f>G741+H741</f>
        <v>236.1</v>
      </c>
      <c r="J741" s="72">
        <v>207.977</v>
      </c>
      <c r="K741" s="401">
        <f t="shared" si="95"/>
        <v>0.880885218127912</v>
      </c>
    </row>
    <row r="742" spans="1:11" ht="22.5">
      <c r="A742" s="198" t="s">
        <v>524</v>
      </c>
      <c r="B742" s="74" t="s">
        <v>536</v>
      </c>
      <c r="C742" s="70" t="s">
        <v>12</v>
      </c>
      <c r="D742" s="74" t="s">
        <v>76</v>
      </c>
      <c r="E742" s="70" t="s">
        <v>305</v>
      </c>
      <c r="F742" s="70">
        <v>122</v>
      </c>
      <c r="G742" s="72">
        <v>0</v>
      </c>
      <c r="H742" s="72">
        <v>340</v>
      </c>
      <c r="I742" s="72">
        <v>342.046</v>
      </c>
      <c r="J742" s="72">
        <v>342.046</v>
      </c>
      <c r="K742" s="401">
        <f t="shared" si="95"/>
        <v>1</v>
      </c>
    </row>
    <row r="743" spans="1:11" ht="22.5">
      <c r="A743" s="73" t="s">
        <v>386</v>
      </c>
      <c r="B743" s="74" t="s">
        <v>536</v>
      </c>
      <c r="C743" s="70" t="s">
        <v>12</v>
      </c>
      <c r="D743" s="74" t="s">
        <v>76</v>
      </c>
      <c r="E743" s="70" t="s">
        <v>305</v>
      </c>
      <c r="F743" s="70" t="s">
        <v>113</v>
      </c>
      <c r="G743" s="72">
        <f aca="true" t="shared" si="106" ref="G743:J744">G744</f>
        <v>0</v>
      </c>
      <c r="H743" s="72">
        <f t="shared" si="106"/>
        <v>0</v>
      </c>
      <c r="I743" s="72">
        <f t="shared" si="106"/>
        <v>0</v>
      </c>
      <c r="J743" s="72">
        <f t="shared" si="106"/>
        <v>0</v>
      </c>
      <c r="K743" s="401" t="e">
        <f t="shared" si="95"/>
        <v>#DIV/0!</v>
      </c>
    </row>
    <row r="744" spans="1:11" ht="22.5">
      <c r="A744" s="166" t="s">
        <v>525</v>
      </c>
      <c r="B744" s="74" t="s">
        <v>536</v>
      </c>
      <c r="C744" s="70" t="s">
        <v>12</v>
      </c>
      <c r="D744" s="74" t="s">
        <v>76</v>
      </c>
      <c r="E744" s="70" t="s">
        <v>305</v>
      </c>
      <c r="F744" s="70" t="s">
        <v>115</v>
      </c>
      <c r="G744" s="72">
        <f t="shared" si="106"/>
        <v>0</v>
      </c>
      <c r="H744" s="72">
        <f t="shared" si="106"/>
        <v>0</v>
      </c>
      <c r="I744" s="72">
        <f t="shared" si="106"/>
        <v>0</v>
      </c>
      <c r="J744" s="72">
        <f t="shared" si="106"/>
        <v>0</v>
      </c>
      <c r="K744" s="401" t="e">
        <f t="shared" si="95"/>
        <v>#DIV/0!</v>
      </c>
    </row>
    <row r="745" spans="1:11" ht="22.5">
      <c r="A745" s="166" t="s">
        <v>526</v>
      </c>
      <c r="B745" s="74" t="s">
        <v>536</v>
      </c>
      <c r="C745" s="70" t="s">
        <v>12</v>
      </c>
      <c r="D745" s="74" t="s">
        <v>76</v>
      </c>
      <c r="E745" s="70" t="s">
        <v>305</v>
      </c>
      <c r="F745" s="70" t="s">
        <v>117</v>
      </c>
      <c r="G745" s="72">
        <v>0</v>
      </c>
      <c r="H745" s="72">
        <v>0</v>
      </c>
      <c r="I745" s="72">
        <v>0</v>
      </c>
      <c r="J745" s="72">
        <v>0</v>
      </c>
      <c r="K745" s="401" t="e">
        <f t="shared" si="95"/>
        <v>#DIV/0!</v>
      </c>
    </row>
    <row r="746" spans="1:11" ht="31.5">
      <c r="A746" s="194" t="s">
        <v>13</v>
      </c>
      <c r="B746" s="93" t="s">
        <v>536</v>
      </c>
      <c r="C746" s="92" t="s">
        <v>12</v>
      </c>
      <c r="D746" s="93" t="s">
        <v>14</v>
      </c>
      <c r="E746" s="92" t="s">
        <v>9</v>
      </c>
      <c r="F746" s="92" t="s">
        <v>10</v>
      </c>
      <c r="G746" s="195">
        <f>G747</f>
        <v>866.9</v>
      </c>
      <c r="H746" s="195">
        <f>H747</f>
        <v>0</v>
      </c>
      <c r="I746" s="195">
        <f>I747</f>
        <v>832.727</v>
      </c>
      <c r="J746" s="195">
        <f>J747</f>
        <v>703.3330000000001</v>
      </c>
      <c r="K746" s="490">
        <f t="shared" si="95"/>
        <v>0.844614141249173</v>
      </c>
    </row>
    <row r="747" spans="1:11" ht="12.75">
      <c r="A747" s="73" t="s">
        <v>307</v>
      </c>
      <c r="B747" s="74" t="s">
        <v>536</v>
      </c>
      <c r="C747" s="70" t="s">
        <v>12</v>
      </c>
      <c r="D747" s="74" t="s">
        <v>14</v>
      </c>
      <c r="E747" s="70" t="s">
        <v>306</v>
      </c>
      <c r="F747" s="70" t="s">
        <v>10</v>
      </c>
      <c r="G747" s="72">
        <f>G748+G753</f>
        <v>866.9</v>
      </c>
      <c r="H747" s="72">
        <f>H748+H753</f>
        <v>0</v>
      </c>
      <c r="I747" s="72">
        <f>I748+I753</f>
        <v>832.727</v>
      </c>
      <c r="J747" s="72">
        <f>J748+J753</f>
        <v>703.3330000000001</v>
      </c>
      <c r="K747" s="401">
        <f t="shared" si="95"/>
        <v>0.844614141249173</v>
      </c>
    </row>
    <row r="748" spans="1:11" ht="33.75">
      <c r="A748" s="73" t="s">
        <v>105</v>
      </c>
      <c r="B748" s="74" t="s">
        <v>536</v>
      </c>
      <c r="C748" s="70">
        <v>1</v>
      </c>
      <c r="D748" s="74" t="s">
        <v>14</v>
      </c>
      <c r="E748" s="70" t="s">
        <v>308</v>
      </c>
      <c r="F748" s="70" t="s">
        <v>106</v>
      </c>
      <c r="G748" s="72">
        <f>G749</f>
        <v>780.5</v>
      </c>
      <c r="H748" s="72">
        <f>H749</f>
        <v>0</v>
      </c>
      <c r="I748" s="72">
        <f>I749</f>
        <v>780.5</v>
      </c>
      <c r="J748" s="72">
        <f>J749</f>
        <v>670.9010000000001</v>
      </c>
      <c r="K748" s="401">
        <f aca="true" t="shared" si="107" ref="K748:K772">J748/I748*100%</f>
        <v>0.8595784753363229</v>
      </c>
    </row>
    <row r="749" spans="1:11" ht="12.75">
      <c r="A749" s="73" t="s">
        <v>107</v>
      </c>
      <c r="B749" s="74" t="s">
        <v>536</v>
      </c>
      <c r="C749" s="70" t="s">
        <v>12</v>
      </c>
      <c r="D749" s="74" t="s">
        <v>14</v>
      </c>
      <c r="E749" s="70" t="s">
        <v>308</v>
      </c>
      <c r="F749" s="70" t="s">
        <v>108</v>
      </c>
      <c r="G749" s="72">
        <f>G750+G752+G751</f>
        <v>780.5</v>
      </c>
      <c r="H749" s="72">
        <f>H750+H752+H751</f>
        <v>0</v>
      </c>
      <c r="I749" s="72">
        <f>I750+I752+I751</f>
        <v>780.5</v>
      </c>
      <c r="J749" s="72">
        <f>J750+J752+J751</f>
        <v>670.9010000000001</v>
      </c>
      <c r="K749" s="401">
        <f t="shared" si="107"/>
        <v>0.8595784753363229</v>
      </c>
    </row>
    <row r="750" spans="1:11" ht="12.75">
      <c r="A750" s="198" t="s">
        <v>384</v>
      </c>
      <c r="B750" s="74" t="s">
        <v>536</v>
      </c>
      <c r="C750" s="70" t="s">
        <v>12</v>
      </c>
      <c r="D750" s="74" t="s">
        <v>14</v>
      </c>
      <c r="E750" s="70" t="s">
        <v>308</v>
      </c>
      <c r="F750" s="70" t="s">
        <v>110</v>
      </c>
      <c r="G750" s="72">
        <v>581.3</v>
      </c>
      <c r="H750" s="72"/>
      <c r="I750" s="72">
        <v>581.3</v>
      </c>
      <c r="J750" s="72">
        <v>500.009</v>
      </c>
      <c r="K750" s="401">
        <f t="shared" si="107"/>
        <v>0.8601565456734905</v>
      </c>
    </row>
    <row r="751" spans="1:11" ht="33.75">
      <c r="A751" s="198" t="s">
        <v>385</v>
      </c>
      <c r="B751" s="74" t="s">
        <v>536</v>
      </c>
      <c r="C751" s="70" t="s">
        <v>12</v>
      </c>
      <c r="D751" s="74" t="s">
        <v>14</v>
      </c>
      <c r="E751" s="70" t="s">
        <v>308</v>
      </c>
      <c r="F751" s="70">
        <v>129</v>
      </c>
      <c r="G751" s="72">
        <v>175.6</v>
      </c>
      <c r="H751" s="72"/>
      <c r="I751" s="72">
        <v>175.6</v>
      </c>
      <c r="J751" s="72">
        <v>165.692</v>
      </c>
      <c r="K751" s="401">
        <f t="shared" si="107"/>
        <v>0.9435763097949886</v>
      </c>
    </row>
    <row r="752" spans="1:11" ht="22.5">
      <c r="A752" s="198" t="s">
        <v>524</v>
      </c>
      <c r="B752" s="74" t="s">
        <v>536</v>
      </c>
      <c r="C752" s="70" t="s">
        <v>12</v>
      </c>
      <c r="D752" s="74" t="s">
        <v>14</v>
      </c>
      <c r="E752" s="70" t="s">
        <v>309</v>
      </c>
      <c r="F752" s="70" t="s">
        <v>112</v>
      </c>
      <c r="G752" s="72">
        <v>23.6</v>
      </c>
      <c r="H752" s="72"/>
      <c r="I752" s="72">
        <f>G752+H752</f>
        <v>23.6</v>
      </c>
      <c r="J752" s="72">
        <v>5.2</v>
      </c>
      <c r="K752" s="401">
        <f t="shared" si="107"/>
        <v>0.22033898305084745</v>
      </c>
    </row>
    <row r="753" spans="1:11" ht="22.5">
      <c r="A753" s="73" t="s">
        <v>386</v>
      </c>
      <c r="B753" s="74" t="s">
        <v>536</v>
      </c>
      <c r="C753" s="70" t="s">
        <v>12</v>
      </c>
      <c r="D753" s="74" t="s">
        <v>14</v>
      </c>
      <c r="E753" s="70" t="s">
        <v>309</v>
      </c>
      <c r="F753" s="70" t="s">
        <v>113</v>
      </c>
      <c r="G753" s="72">
        <f>G754</f>
        <v>86.4</v>
      </c>
      <c r="H753" s="72">
        <f>H754</f>
        <v>0</v>
      </c>
      <c r="I753" s="72">
        <f>I754</f>
        <v>52.227000000000004</v>
      </c>
      <c r="J753" s="72">
        <f>J754</f>
        <v>32.432</v>
      </c>
      <c r="K753" s="401">
        <f t="shared" si="107"/>
        <v>0.6209814846726789</v>
      </c>
    </row>
    <row r="754" spans="1:11" ht="22.5">
      <c r="A754" s="166" t="s">
        <v>525</v>
      </c>
      <c r="B754" s="74" t="s">
        <v>536</v>
      </c>
      <c r="C754" s="70" t="s">
        <v>12</v>
      </c>
      <c r="D754" s="74" t="s">
        <v>14</v>
      </c>
      <c r="E754" s="70" t="s">
        <v>309</v>
      </c>
      <c r="F754" s="70">
        <v>240</v>
      </c>
      <c r="G754" s="72">
        <f>G755+G756</f>
        <v>86.4</v>
      </c>
      <c r="H754" s="72">
        <f>H755+H756</f>
        <v>0</v>
      </c>
      <c r="I754" s="72">
        <f>I755+I756</f>
        <v>52.227000000000004</v>
      </c>
      <c r="J754" s="72">
        <f>J755+J756</f>
        <v>32.432</v>
      </c>
      <c r="K754" s="401">
        <f t="shared" si="107"/>
        <v>0.6209814846726789</v>
      </c>
    </row>
    <row r="755" spans="1:11" ht="22.5">
      <c r="A755" s="166" t="s">
        <v>538</v>
      </c>
      <c r="B755" s="74" t="s">
        <v>536</v>
      </c>
      <c r="C755" s="70" t="s">
        <v>12</v>
      </c>
      <c r="D755" s="74" t="s">
        <v>14</v>
      </c>
      <c r="E755" s="70" t="s">
        <v>309</v>
      </c>
      <c r="F755" s="70">
        <v>242</v>
      </c>
      <c r="G755" s="72">
        <v>15.2</v>
      </c>
      <c r="H755" s="72"/>
      <c r="I755" s="72">
        <f>G755+H755</f>
        <v>15.2</v>
      </c>
      <c r="J755" s="72">
        <v>0</v>
      </c>
      <c r="K755" s="401">
        <f t="shared" si="107"/>
        <v>0</v>
      </c>
    </row>
    <row r="756" spans="1:11" ht="22.5">
      <c r="A756" s="166" t="s">
        <v>526</v>
      </c>
      <c r="B756" s="74" t="s">
        <v>536</v>
      </c>
      <c r="C756" s="70" t="s">
        <v>12</v>
      </c>
      <c r="D756" s="74" t="s">
        <v>14</v>
      </c>
      <c r="E756" s="70" t="s">
        <v>309</v>
      </c>
      <c r="F756" s="70" t="s">
        <v>117</v>
      </c>
      <c r="G756" s="72">
        <v>71.2</v>
      </c>
      <c r="H756" s="72"/>
      <c r="I756" s="72">
        <v>37.027</v>
      </c>
      <c r="J756" s="72">
        <v>32.432</v>
      </c>
      <c r="K756" s="401">
        <f t="shared" si="107"/>
        <v>0.8759013692710725</v>
      </c>
    </row>
    <row r="757" spans="1:15" ht="21">
      <c r="A757" s="87" t="s">
        <v>178</v>
      </c>
      <c r="B757" s="152" t="s">
        <v>183</v>
      </c>
      <c r="C757" s="163"/>
      <c r="D757" s="164"/>
      <c r="E757" s="163"/>
      <c r="F757" s="163"/>
      <c r="G757" s="165">
        <f aca="true" t="shared" si="108" ref="G757:J759">G758</f>
        <v>1819</v>
      </c>
      <c r="H757" s="165">
        <f t="shared" si="108"/>
        <v>0</v>
      </c>
      <c r="I757" s="165">
        <f t="shared" si="108"/>
        <v>1941.426</v>
      </c>
      <c r="J757" s="165">
        <f t="shared" si="108"/>
        <v>1359.6309999999999</v>
      </c>
      <c r="K757" s="497">
        <f t="shared" si="107"/>
        <v>0.7003259459799137</v>
      </c>
      <c r="L757" s="389">
        <v>1941.426</v>
      </c>
      <c r="M757" s="389">
        <f>L757-I757</f>
        <v>0</v>
      </c>
      <c r="N757" s="389">
        <v>1359.631</v>
      </c>
      <c r="O757" s="389">
        <f>N757-J757</f>
        <v>0</v>
      </c>
    </row>
    <row r="758" spans="1:11" ht="12.75">
      <c r="A758" s="194" t="s">
        <v>634</v>
      </c>
      <c r="B758" s="93" t="s">
        <v>183</v>
      </c>
      <c r="C758" s="92" t="s">
        <v>12</v>
      </c>
      <c r="D758" s="74"/>
      <c r="E758" s="70"/>
      <c r="F758" s="70"/>
      <c r="G758" s="224">
        <f t="shared" si="108"/>
        <v>1819</v>
      </c>
      <c r="H758" s="224">
        <f t="shared" si="108"/>
        <v>0</v>
      </c>
      <c r="I758" s="224">
        <f t="shared" si="108"/>
        <v>1941.426</v>
      </c>
      <c r="J758" s="224">
        <f t="shared" si="108"/>
        <v>1359.6309999999999</v>
      </c>
      <c r="K758" s="495">
        <f t="shared" si="107"/>
        <v>0.7003259459799137</v>
      </c>
    </row>
    <row r="759" spans="1:11" ht="21">
      <c r="A759" s="194" t="s">
        <v>73</v>
      </c>
      <c r="B759" s="344" t="s">
        <v>183</v>
      </c>
      <c r="C759" s="92" t="s">
        <v>12</v>
      </c>
      <c r="D759" s="93" t="s">
        <v>74</v>
      </c>
      <c r="E759" s="92" t="s">
        <v>9</v>
      </c>
      <c r="F759" s="92" t="s">
        <v>10</v>
      </c>
      <c r="G759" s="195">
        <f t="shared" si="108"/>
        <v>1819</v>
      </c>
      <c r="H759" s="195">
        <f t="shared" si="108"/>
        <v>0</v>
      </c>
      <c r="I759" s="195">
        <f t="shared" si="108"/>
        <v>1941.426</v>
      </c>
      <c r="J759" s="195">
        <f t="shared" si="108"/>
        <v>1359.6309999999999</v>
      </c>
      <c r="K759" s="490">
        <f t="shared" si="107"/>
        <v>0.7003259459799137</v>
      </c>
    </row>
    <row r="760" spans="1:15" s="327" customFormat="1" ht="12.75">
      <c r="A760" s="203" t="s">
        <v>311</v>
      </c>
      <c r="B760" s="192" t="s">
        <v>183</v>
      </c>
      <c r="C760" s="70" t="s">
        <v>12</v>
      </c>
      <c r="D760" s="74" t="s">
        <v>74</v>
      </c>
      <c r="E760" s="70" t="s">
        <v>310</v>
      </c>
      <c r="F760" s="70" t="s">
        <v>10</v>
      </c>
      <c r="G760" s="72">
        <f>G761+G766+G770</f>
        <v>1819</v>
      </c>
      <c r="H760" s="72">
        <f>H761+H766+H770</f>
        <v>0</v>
      </c>
      <c r="I760" s="72">
        <f>I761+I766+I770</f>
        <v>1941.426</v>
      </c>
      <c r="J760" s="72">
        <f>J761+J766+J770</f>
        <v>1359.6309999999999</v>
      </c>
      <c r="K760" s="401">
        <f t="shared" si="107"/>
        <v>0.7003259459799137</v>
      </c>
      <c r="L760" s="390"/>
      <c r="M760" s="390"/>
      <c r="N760" s="390"/>
      <c r="O760" s="390"/>
    </row>
    <row r="761" spans="1:15" s="75" customFormat="1" ht="33.75">
      <c r="A761" s="73" t="s">
        <v>105</v>
      </c>
      <c r="B761" s="192" t="s">
        <v>183</v>
      </c>
      <c r="C761" s="70" t="s">
        <v>12</v>
      </c>
      <c r="D761" s="74" t="s">
        <v>74</v>
      </c>
      <c r="E761" s="74" t="s">
        <v>312</v>
      </c>
      <c r="F761" s="70" t="s">
        <v>106</v>
      </c>
      <c r="G761" s="72">
        <f>G762</f>
        <v>1752.4</v>
      </c>
      <c r="H761" s="72">
        <f>H762</f>
        <v>0</v>
      </c>
      <c r="I761" s="72">
        <f>I762</f>
        <v>1882.426</v>
      </c>
      <c r="J761" s="72">
        <f>J762</f>
        <v>1318.0079999999998</v>
      </c>
      <c r="K761" s="401">
        <f t="shared" si="107"/>
        <v>0.7001645748624381</v>
      </c>
      <c r="L761" s="391"/>
      <c r="M761" s="391"/>
      <c r="N761" s="391"/>
      <c r="O761" s="391"/>
    </row>
    <row r="762" spans="1:15" s="75" customFormat="1" ht="11.25">
      <c r="A762" s="73" t="s">
        <v>107</v>
      </c>
      <c r="B762" s="192" t="s">
        <v>183</v>
      </c>
      <c r="C762" s="70" t="s">
        <v>12</v>
      </c>
      <c r="D762" s="74" t="s">
        <v>74</v>
      </c>
      <c r="E762" s="74" t="s">
        <v>312</v>
      </c>
      <c r="F762" s="70" t="s">
        <v>108</v>
      </c>
      <c r="G762" s="72">
        <f>G763+G765+G764</f>
        <v>1752.4</v>
      </c>
      <c r="H762" s="72">
        <f>H763+H765+H764</f>
        <v>0</v>
      </c>
      <c r="I762" s="72">
        <f>I763+I765+I764</f>
        <v>1882.426</v>
      </c>
      <c r="J762" s="72">
        <f>J763+J765+J764</f>
        <v>1318.0079999999998</v>
      </c>
      <c r="K762" s="401">
        <f t="shared" si="107"/>
        <v>0.7001645748624381</v>
      </c>
      <c r="L762" s="391"/>
      <c r="M762" s="391"/>
      <c r="N762" s="391"/>
      <c r="O762" s="391"/>
    </row>
    <row r="763" spans="1:15" s="75" customFormat="1" ht="11.25">
      <c r="A763" s="198" t="s">
        <v>384</v>
      </c>
      <c r="B763" s="192" t="s">
        <v>183</v>
      </c>
      <c r="C763" s="70" t="s">
        <v>12</v>
      </c>
      <c r="D763" s="74" t="s">
        <v>74</v>
      </c>
      <c r="E763" s="74" t="s">
        <v>312</v>
      </c>
      <c r="F763" s="70" t="s">
        <v>110</v>
      </c>
      <c r="G763" s="72">
        <v>1335.6</v>
      </c>
      <c r="H763" s="72"/>
      <c r="I763" s="72">
        <f>G763+H763</f>
        <v>1335.6</v>
      </c>
      <c r="J763" s="72">
        <v>884.184</v>
      </c>
      <c r="K763" s="401">
        <f t="shared" si="107"/>
        <v>0.6620125786163522</v>
      </c>
      <c r="L763" s="391"/>
      <c r="M763" s="391"/>
      <c r="N763" s="391"/>
      <c r="O763" s="391"/>
    </row>
    <row r="764" spans="1:11" ht="33.75">
      <c r="A764" s="198" t="s">
        <v>385</v>
      </c>
      <c r="B764" s="192" t="s">
        <v>183</v>
      </c>
      <c r="C764" s="70" t="s">
        <v>12</v>
      </c>
      <c r="D764" s="74" t="s">
        <v>74</v>
      </c>
      <c r="E764" s="74" t="s">
        <v>312</v>
      </c>
      <c r="F764" s="70">
        <v>129</v>
      </c>
      <c r="G764" s="72">
        <v>403.4</v>
      </c>
      <c r="H764" s="72"/>
      <c r="I764" s="72">
        <f>G764+H764</f>
        <v>403.4</v>
      </c>
      <c r="J764" s="72">
        <v>290.445</v>
      </c>
      <c r="K764" s="401">
        <f t="shared" si="107"/>
        <v>0.7199925632126921</v>
      </c>
    </row>
    <row r="765" spans="1:11" ht="12.75">
      <c r="A765" s="73" t="s">
        <v>111</v>
      </c>
      <c r="B765" s="192" t="s">
        <v>183</v>
      </c>
      <c r="C765" s="70" t="s">
        <v>12</v>
      </c>
      <c r="D765" s="74" t="s">
        <v>74</v>
      </c>
      <c r="E765" s="74" t="s">
        <v>313</v>
      </c>
      <c r="F765" s="70">
        <v>122</v>
      </c>
      <c r="G765" s="72">
        <v>13.4</v>
      </c>
      <c r="H765" s="72"/>
      <c r="I765" s="72">
        <v>143.426</v>
      </c>
      <c r="J765" s="72">
        <v>143.379</v>
      </c>
      <c r="K765" s="401">
        <f t="shared" si="107"/>
        <v>0.99967230488196</v>
      </c>
    </row>
    <row r="766" spans="1:15" s="75" customFormat="1" ht="22.5">
      <c r="A766" s="73" t="s">
        <v>386</v>
      </c>
      <c r="B766" s="192" t="s">
        <v>183</v>
      </c>
      <c r="C766" s="70" t="s">
        <v>12</v>
      </c>
      <c r="D766" s="74" t="s">
        <v>74</v>
      </c>
      <c r="E766" s="74" t="s">
        <v>313</v>
      </c>
      <c r="F766" s="70" t="s">
        <v>113</v>
      </c>
      <c r="G766" s="72">
        <f>G767</f>
        <v>64.8</v>
      </c>
      <c r="H766" s="72">
        <f>H767</f>
        <v>0</v>
      </c>
      <c r="I766" s="72">
        <f>I767</f>
        <v>59</v>
      </c>
      <c r="J766" s="72">
        <f>J767</f>
        <v>41.623</v>
      </c>
      <c r="K766" s="401">
        <f t="shared" si="107"/>
        <v>0.7054745762711864</v>
      </c>
      <c r="L766" s="391"/>
      <c r="M766" s="391"/>
      <c r="N766" s="391"/>
      <c r="O766" s="391"/>
    </row>
    <row r="767" spans="1:15" s="75" customFormat="1" ht="22.5">
      <c r="A767" s="166" t="s">
        <v>525</v>
      </c>
      <c r="B767" s="192" t="s">
        <v>183</v>
      </c>
      <c r="C767" s="70" t="s">
        <v>12</v>
      </c>
      <c r="D767" s="74" t="s">
        <v>74</v>
      </c>
      <c r="E767" s="74" t="s">
        <v>313</v>
      </c>
      <c r="F767" s="70" t="s">
        <v>115</v>
      </c>
      <c r="G767" s="72">
        <f>G769+G768</f>
        <v>64.8</v>
      </c>
      <c r="H767" s="72">
        <f>H769+H768</f>
        <v>0</v>
      </c>
      <c r="I767" s="72">
        <f>I769+I768</f>
        <v>59</v>
      </c>
      <c r="J767" s="72">
        <f>J769+J768</f>
        <v>41.623</v>
      </c>
      <c r="K767" s="401">
        <f t="shared" si="107"/>
        <v>0.7054745762711864</v>
      </c>
      <c r="L767" s="391"/>
      <c r="M767" s="391"/>
      <c r="N767" s="391"/>
      <c r="O767" s="391"/>
    </row>
    <row r="768" spans="1:15" s="75" customFormat="1" ht="22.5">
      <c r="A768" s="166" t="s">
        <v>538</v>
      </c>
      <c r="B768" s="192" t="s">
        <v>183</v>
      </c>
      <c r="C768" s="70" t="s">
        <v>12</v>
      </c>
      <c r="D768" s="74" t="s">
        <v>74</v>
      </c>
      <c r="E768" s="74" t="s">
        <v>313</v>
      </c>
      <c r="F768" s="70">
        <v>242</v>
      </c>
      <c r="G768" s="72">
        <v>41.4</v>
      </c>
      <c r="H768" s="72"/>
      <c r="I768" s="72">
        <v>41.4</v>
      </c>
      <c r="J768" s="72">
        <v>27.523</v>
      </c>
      <c r="K768" s="401">
        <f t="shared" si="107"/>
        <v>0.6648067632850242</v>
      </c>
      <c r="L768" s="391"/>
      <c r="M768" s="391"/>
      <c r="N768" s="391"/>
      <c r="O768" s="391"/>
    </row>
    <row r="769" spans="1:15" s="75" customFormat="1" ht="22.5">
      <c r="A769" s="166" t="s">
        <v>526</v>
      </c>
      <c r="B769" s="192" t="s">
        <v>183</v>
      </c>
      <c r="C769" s="70" t="s">
        <v>12</v>
      </c>
      <c r="D769" s="74" t="s">
        <v>74</v>
      </c>
      <c r="E769" s="74" t="s">
        <v>313</v>
      </c>
      <c r="F769" s="70" t="s">
        <v>117</v>
      </c>
      <c r="G769" s="72">
        <v>23.4</v>
      </c>
      <c r="H769" s="72"/>
      <c r="I769" s="72">
        <v>17.6</v>
      </c>
      <c r="J769" s="72">
        <v>14.1</v>
      </c>
      <c r="K769" s="401">
        <f>J769/I769*100%</f>
        <v>0.8011363636363635</v>
      </c>
      <c r="L769" s="391"/>
      <c r="M769" s="391"/>
      <c r="N769" s="391"/>
      <c r="O769" s="391"/>
    </row>
    <row r="770" spans="1:11" ht="12.75">
      <c r="A770" s="73" t="s">
        <v>118</v>
      </c>
      <c r="B770" s="192" t="s">
        <v>183</v>
      </c>
      <c r="C770" s="70" t="s">
        <v>12</v>
      </c>
      <c r="D770" s="74" t="s">
        <v>74</v>
      </c>
      <c r="E770" s="74" t="s">
        <v>313</v>
      </c>
      <c r="F770" s="70" t="s">
        <v>48</v>
      </c>
      <c r="G770" s="72">
        <f aca="true" t="shared" si="109" ref="G770:J771">G771</f>
        <v>1.8</v>
      </c>
      <c r="H770" s="72">
        <f t="shared" si="109"/>
        <v>0</v>
      </c>
      <c r="I770" s="72">
        <f t="shared" si="109"/>
        <v>0</v>
      </c>
      <c r="J770" s="72">
        <f t="shared" si="109"/>
        <v>0</v>
      </c>
      <c r="K770" s="401" t="e">
        <f t="shared" si="107"/>
        <v>#DIV/0!</v>
      </c>
    </row>
    <row r="771" spans="1:11" ht="12.75">
      <c r="A771" s="166" t="s">
        <v>531</v>
      </c>
      <c r="B771" s="192" t="s">
        <v>183</v>
      </c>
      <c r="C771" s="70" t="s">
        <v>12</v>
      </c>
      <c r="D771" s="74" t="s">
        <v>74</v>
      </c>
      <c r="E771" s="74" t="s">
        <v>313</v>
      </c>
      <c r="F771" s="70" t="s">
        <v>119</v>
      </c>
      <c r="G771" s="72">
        <f t="shared" si="109"/>
        <v>1.8</v>
      </c>
      <c r="H771" s="72">
        <f t="shared" si="109"/>
        <v>0</v>
      </c>
      <c r="I771" s="72">
        <f t="shared" si="109"/>
        <v>0</v>
      </c>
      <c r="J771" s="72">
        <f t="shared" si="109"/>
        <v>0</v>
      </c>
      <c r="K771" s="401" t="e">
        <f t="shared" si="107"/>
        <v>#DIV/0!</v>
      </c>
    </row>
    <row r="772" spans="1:15" s="327" customFormat="1" ht="12.75">
      <c r="A772" s="73" t="s">
        <v>537</v>
      </c>
      <c r="B772" s="192" t="s">
        <v>183</v>
      </c>
      <c r="C772" s="70" t="s">
        <v>12</v>
      </c>
      <c r="D772" s="74" t="s">
        <v>74</v>
      </c>
      <c r="E772" s="74" t="s">
        <v>313</v>
      </c>
      <c r="F772" s="70">
        <v>853</v>
      </c>
      <c r="G772" s="72">
        <v>1.8</v>
      </c>
      <c r="H772" s="72"/>
      <c r="I772" s="72">
        <v>0</v>
      </c>
      <c r="J772" s="72">
        <v>0</v>
      </c>
      <c r="K772" s="401" t="e">
        <f t="shared" si="107"/>
        <v>#DIV/0!</v>
      </c>
      <c r="L772" s="390"/>
      <c r="M772" s="390"/>
      <c r="N772" s="390"/>
      <c r="O772" s="390"/>
    </row>
  </sheetData>
  <sheetProtection/>
  <mergeCells count="11">
    <mergeCell ref="E9:I9"/>
    <mergeCell ref="E10:I10"/>
    <mergeCell ref="E3:K3"/>
    <mergeCell ref="E2:K2"/>
    <mergeCell ref="A11:J11"/>
    <mergeCell ref="E1:K1"/>
    <mergeCell ref="E8:K8"/>
    <mergeCell ref="E7:K7"/>
    <mergeCell ref="E6:K6"/>
    <mergeCell ref="E5:K5"/>
    <mergeCell ref="E4:K4"/>
  </mergeCells>
  <printOptions/>
  <pageMargins left="0.25" right="0.25" top="0.75" bottom="0.75" header="0.3" footer="0.3"/>
  <pageSetup horizontalDpi="600" verticalDpi="600" orientation="portrait" paperSize="9" scale="80" r:id="rId1"/>
  <rowBreaks count="1" manualBreakCount="1">
    <brk id="61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K58"/>
  <sheetViews>
    <sheetView view="pageBreakPreview" zoomScale="84" zoomScaleSheetLayoutView="84" zoomScalePageLayoutView="0" workbookViewId="0" topLeftCell="A10">
      <selection activeCell="F38" sqref="F38"/>
    </sheetView>
  </sheetViews>
  <sheetFormatPr defaultColWidth="9.140625" defaultRowHeight="12.75"/>
  <cols>
    <col min="1" max="1" width="4.00390625" style="460" customWidth="1"/>
    <col min="2" max="2" width="47.28125" style="460" bestFit="1" customWidth="1"/>
    <col min="3" max="3" width="106.7109375" style="482" customWidth="1"/>
    <col min="4" max="4" width="14.8515625" style="481" hidden="1" customWidth="1"/>
    <col min="5" max="5" width="11.57421875" style="460" hidden="1" customWidth="1"/>
    <col min="6" max="6" width="16.28125" style="460" customWidth="1"/>
    <col min="7" max="7" width="14.7109375" style="460" customWidth="1"/>
    <col min="8" max="8" width="16.28125" style="460" customWidth="1"/>
    <col min="9" max="16384" width="9.140625" style="460" customWidth="1"/>
  </cols>
  <sheetData>
    <row r="1" spans="1:11" ht="12.75">
      <c r="A1" s="402"/>
      <c r="C1" s="416"/>
      <c r="D1" s="416"/>
      <c r="E1" s="416"/>
      <c r="F1" s="603" t="s">
        <v>738</v>
      </c>
      <c r="G1" s="603"/>
      <c r="H1" s="603"/>
      <c r="I1" s="403"/>
      <c r="J1" s="403"/>
      <c r="K1" s="403"/>
    </row>
    <row r="2" spans="1:11" ht="12.75">
      <c r="A2" s="402"/>
      <c r="C2" s="404"/>
      <c r="D2" s="404"/>
      <c r="E2" s="404"/>
      <c r="F2" s="601" t="s">
        <v>707</v>
      </c>
      <c r="G2" s="601"/>
      <c r="H2" s="601"/>
      <c r="I2" s="502"/>
      <c r="J2" s="502"/>
      <c r="K2" s="502"/>
    </row>
    <row r="3" spans="1:11" ht="12.75">
      <c r="A3" s="402"/>
      <c r="C3" s="404"/>
      <c r="D3" s="404"/>
      <c r="E3" s="404"/>
      <c r="F3" s="601" t="s">
        <v>684</v>
      </c>
      <c r="G3" s="601"/>
      <c r="H3" s="601"/>
      <c r="I3" s="502"/>
      <c r="J3" s="502"/>
      <c r="K3" s="502"/>
    </row>
    <row r="4" spans="1:11" ht="12.75">
      <c r="A4" s="402"/>
      <c r="C4" s="404"/>
      <c r="D4" s="404"/>
      <c r="E4" s="404"/>
      <c r="F4" s="601" t="s">
        <v>685</v>
      </c>
      <c r="G4" s="601"/>
      <c r="H4" s="601"/>
      <c r="I4" s="502"/>
      <c r="J4" s="502"/>
      <c r="K4" s="502"/>
    </row>
    <row r="5" spans="1:11" ht="12.75">
      <c r="A5" s="402"/>
      <c r="C5" s="404"/>
      <c r="D5" s="404"/>
      <c r="E5" s="404"/>
      <c r="F5" s="601" t="s">
        <v>709</v>
      </c>
      <c r="G5" s="601"/>
      <c r="H5" s="601"/>
      <c r="I5" s="502"/>
      <c r="J5" s="502"/>
      <c r="K5" s="502"/>
    </row>
    <row r="6" spans="1:11" ht="12.75">
      <c r="A6" s="402"/>
      <c r="C6" s="404"/>
      <c r="D6" s="404"/>
      <c r="E6" s="404"/>
      <c r="F6" s="601" t="s">
        <v>708</v>
      </c>
      <c r="G6" s="601"/>
      <c r="H6" s="601"/>
      <c r="I6" s="502"/>
      <c r="J6" s="502"/>
      <c r="K6" s="502"/>
    </row>
    <row r="7" spans="1:11" ht="12.75">
      <c r="A7" s="402"/>
      <c r="C7" s="434"/>
      <c r="D7" s="434"/>
      <c r="E7" s="434"/>
      <c r="F7" s="600" t="s">
        <v>685</v>
      </c>
      <c r="G7" s="600"/>
      <c r="H7" s="600"/>
      <c r="I7" s="503"/>
      <c r="J7" s="503"/>
      <c r="K7" s="503"/>
    </row>
    <row r="8" spans="1:11" ht="12.75">
      <c r="A8" s="404"/>
      <c r="B8" s="404"/>
      <c r="C8" s="404"/>
      <c r="D8" s="404"/>
      <c r="E8" s="404"/>
      <c r="F8" s="601" t="s">
        <v>763</v>
      </c>
      <c r="G8" s="601"/>
      <c r="H8" s="601"/>
      <c r="I8" s="578"/>
      <c r="J8" s="578"/>
      <c r="K8" s="578"/>
    </row>
    <row r="9" spans="1:11" ht="12.75">
      <c r="A9" s="602"/>
      <c r="B9" s="602"/>
      <c r="C9" s="602"/>
      <c r="D9" s="602"/>
      <c r="E9" s="602"/>
      <c r="F9" s="602"/>
      <c r="G9" s="602"/>
      <c r="H9" s="602"/>
      <c r="I9" s="602"/>
      <c r="J9" s="602"/>
      <c r="K9" s="602"/>
    </row>
    <row r="10" spans="1:4" ht="14.25" customHeight="1">
      <c r="A10" s="604" t="s">
        <v>208</v>
      </c>
      <c r="B10" s="604"/>
      <c r="C10" s="604"/>
      <c r="D10" s="604"/>
    </row>
    <row r="11" spans="1:9" ht="14.25" customHeight="1">
      <c r="A11" s="604" t="s">
        <v>767</v>
      </c>
      <c r="B11" s="604"/>
      <c r="C11" s="604"/>
      <c r="D11" s="604"/>
      <c r="E11" s="461"/>
      <c r="F11" s="461"/>
      <c r="G11" s="461"/>
      <c r="H11" s="461"/>
      <c r="I11" s="461"/>
    </row>
    <row r="12" spans="1:9" ht="12">
      <c r="A12" s="462"/>
      <c r="B12" s="462"/>
      <c r="C12" s="605"/>
      <c r="D12" s="605"/>
      <c r="E12" s="461"/>
      <c r="F12" s="463"/>
      <c r="G12" s="461"/>
      <c r="H12" s="463" t="s">
        <v>125</v>
      </c>
      <c r="I12" s="461"/>
    </row>
    <row r="13" spans="1:9" ht="12" customHeight="1">
      <c r="A13" s="606" t="s">
        <v>203</v>
      </c>
      <c r="B13" s="606" t="s">
        <v>209</v>
      </c>
      <c r="C13" s="606" t="s">
        <v>210</v>
      </c>
      <c r="D13" s="607" t="s">
        <v>672</v>
      </c>
      <c r="E13" s="609" t="s">
        <v>671</v>
      </c>
      <c r="F13" s="611" t="s">
        <v>673</v>
      </c>
      <c r="G13" s="609" t="s">
        <v>770</v>
      </c>
      <c r="H13" s="611" t="s">
        <v>705</v>
      </c>
      <c r="I13" s="461"/>
    </row>
    <row r="14" spans="1:8" s="464" customFormat="1" ht="16.5" customHeight="1">
      <c r="A14" s="606"/>
      <c r="B14" s="606"/>
      <c r="C14" s="606"/>
      <c r="D14" s="608" t="s">
        <v>672</v>
      </c>
      <c r="E14" s="610" t="s">
        <v>671</v>
      </c>
      <c r="F14" s="612" t="s">
        <v>673</v>
      </c>
      <c r="G14" s="610" t="s">
        <v>671</v>
      </c>
      <c r="H14" s="612" t="s">
        <v>673</v>
      </c>
    </row>
    <row r="15" spans="1:8" ht="12">
      <c r="A15" s="613" t="s">
        <v>211</v>
      </c>
      <c r="B15" s="614"/>
      <c r="C15" s="615"/>
      <c r="D15" s="465">
        <f>D16+D23+D29+D34+D38+D41+D42+D43+D44+D45+D46+D47+D48+D49+D50+D51+D52+D53+D54</f>
        <v>430394.7</v>
      </c>
      <c r="E15" s="465">
        <f>E16+E23+E29+E34+E38+E41+E42+E43+E44+E45+E46+E47+E48+E49+E50+E51+E52+E53+E54</f>
        <v>1313</v>
      </c>
      <c r="F15" s="465">
        <f>F16+F23+F29+F34+F38+F41+F42+F43+F44+F45+F46+F47+F48+F49+F50+F51+F52+F53+F54</f>
        <v>444292.6999999999</v>
      </c>
      <c r="G15" s="465">
        <f>G16+G23+G29+G34+G38+G41+G42+G43+G44+G45+G46+G47+G48+G49+G50+G51+G52+G53+G54</f>
        <v>333612.9</v>
      </c>
      <c r="H15" s="579">
        <f>G15/F15*100%</f>
        <v>0.7508853960463453</v>
      </c>
    </row>
    <row r="16" spans="1:8" ht="33.75" customHeight="1">
      <c r="A16" s="616">
        <v>1</v>
      </c>
      <c r="B16" s="619" t="s">
        <v>407</v>
      </c>
      <c r="C16" s="580" t="s">
        <v>719</v>
      </c>
      <c r="D16" s="466">
        <f>D17+D18+D19+D20+D21+D22</f>
        <v>317598.7</v>
      </c>
      <c r="E16" s="466">
        <f>E17+E18+E19+E20+E21+E22</f>
        <v>1579</v>
      </c>
      <c r="F16" s="466">
        <f>F17+F18+F19+F20+F21+F22</f>
        <v>314962.89999999997</v>
      </c>
      <c r="G16" s="466">
        <f>G17+G18+G19+G20+G21+G22</f>
        <v>227665.9</v>
      </c>
      <c r="H16" s="581">
        <f aca="true" t="shared" si="0" ref="H16:H22">G16/F16*100%</f>
        <v>0.7228340226737816</v>
      </c>
    </row>
    <row r="17" spans="1:8" ht="12">
      <c r="A17" s="617"/>
      <c r="B17" s="620"/>
      <c r="C17" s="467" t="s">
        <v>589</v>
      </c>
      <c r="D17" s="468">
        <v>77022.5</v>
      </c>
      <c r="E17" s="468"/>
      <c r="F17" s="468">
        <v>74208.7</v>
      </c>
      <c r="G17" s="468">
        <v>44437.3</v>
      </c>
      <c r="H17" s="582">
        <f t="shared" si="0"/>
        <v>0.598815233254322</v>
      </c>
    </row>
    <row r="18" spans="1:8" ht="12">
      <c r="A18" s="617"/>
      <c r="B18" s="620"/>
      <c r="C18" s="467" t="s">
        <v>591</v>
      </c>
      <c r="D18" s="468">
        <v>189564.1</v>
      </c>
      <c r="E18" s="468">
        <v>1579</v>
      </c>
      <c r="F18" s="468">
        <v>189631.9</v>
      </c>
      <c r="G18" s="468">
        <v>142493.4</v>
      </c>
      <c r="H18" s="582">
        <f t="shared" si="0"/>
        <v>0.7514210425566584</v>
      </c>
    </row>
    <row r="19" spans="1:8" ht="12">
      <c r="A19" s="617"/>
      <c r="B19" s="620"/>
      <c r="C19" s="467" t="s">
        <v>593</v>
      </c>
      <c r="D19" s="468">
        <v>37884.7</v>
      </c>
      <c r="E19" s="468"/>
      <c r="F19" s="468">
        <v>38062.7</v>
      </c>
      <c r="G19" s="468">
        <v>30998</v>
      </c>
      <c r="H19" s="582">
        <f t="shared" si="0"/>
        <v>0.8143930935009865</v>
      </c>
    </row>
    <row r="20" spans="1:8" ht="12">
      <c r="A20" s="617"/>
      <c r="B20" s="620"/>
      <c r="C20" s="467" t="s">
        <v>594</v>
      </c>
      <c r="D20" s="468">
        <v>1988.6</v>
      </c>
      <c r="E20" s="468"/>
      <c r="F20" s="468">
        <f>D20+E20</f>
        <v>1988.6</v>
      </c>
      <c r="G20" s="468">
        <v>1900.3</v>
      </c>
      <c r="H20" s="582">
        <f t="shared" si="0"/>
        <v>0.9555969023433571</v>
      </c>
    </row>
    <row r="21" spans="1:8" ht="22.5">
      <c r="A21" s="617"/>
      <c r="B21" s="620"/>
      <c r="C21" s="467" t="s">
        <v>590</v>
      </c>
      <c r="D21" s="468">
        <v>1409.9</v>
      </c>
      <c r="E21" s="468"/>
      <c r="F21" s="468">
        <f>D21+E21</f>
        <v>1409.9</v>
      </c>
      <c r="G21" s="468">
        <v>0</v>
      </c>
      <c r="H21" s="582">
        <f t="shared" si="0"/>
        <v>0</v>
      </c>
    </row>
    <row r="22" spans="1:8" ht="22.5">
      <c r="A22" s="618"/>
      <c r="B22" s="621"/>
      <c r="C22" s="467" t="s">
        <v>762</v>
      </c>
      <c r="D22" s="468">
        <v>9728.9</v>
      </c>
      <c r="E22" s="468"/>
      <c r="F22" s="468">
        <v>9661.1</v>
      </c>
      <c r="G22" s="468">
        <v>7836.9</v>
      </c>
      <c r="H22" s="582">
        <f t="shared" si="0"/>
        <v>0.8111809214271666</v>
      </c>
    </row>
    <row r="23" spans="1:8" ht="33.75" customHeight="1">
      <c r="A23" s="616">
        <v>2</v>
      </c>
      <c r="B23" s="619" t="s">
        <v>408</v>
      </c>
      <c r="C23" s="583" t="s">
        <v>393</v>
      </c>
      <c r="D23" s="584">
        <f>D24+D25+D26+D27+D28</f>
        <v>27670.2</v>
      </c>
      <c r="E23" s="584">
        <f>E24+E25+E26+E27+E28</f>
        <v>34</v>
      </c>
      <c r="F23" s="584">
        <f>F24+F25+F26+F27+F28</f>
        <v>27482.100000000002</v>
      </c>
      <c r="G23" s="571">
        <f>G24+G25+G26+G27+G28</f>
        <v>24787.300000000003</v>
      </c>
      <c r="H23" s="581">
        <f aca="true" t="shared" si="1" ref="H23:H37">G23/F23*100%</f>
        <v>0.9019434468253882</v>
      </c>
    </row>
    <row r="24" spans="1:8" ht="12">
      <c r="A24" s="617"/>
      <c r="B24" s="620"/>
      <c r="C24" s="201" t="s">
        <v>580</v>
      </c>
      <c r="D24" s="585">
        <v>6609.5</v>
      </c>
      <c r="E24" s="585">
        <v>34</v>
      </c>
      <c r="F24" s="585">
        <v>6997.1</v>
      </c>
      <c r="G24" s="570">
        <v>6722.9</v>
      </c>
      <c r="H24" s="582">
        <f t="shared" si="1"/>
        <v>0.9608123365394233</v>
      </c>
    </row>
    <row r="25" spans="1:8" ht="12">
      <c r="A25" s="617"/>
      <c r="B25" s="620"/>
      <c r="C25" s="201" t="s">
        <v>581</v>
      </c>
      <c r="D25" s="585">
        <v>11152</v>
      </c>
      <c r="E25" s="585"/>
      <c r="F25" s="585">
        <v>11247.8</v>
      </c>
      <c r="G25" s="570">
        <v>10671</v>
      </c>
      <c r="H25" s="582">
        <f t="shared" si="1"/>
        <v>0.9487188605771796</v>
      </c>
    </row>
    <row r="26" spans="1:8" ht="12">
      <c r="A26" s="617"/>
      <c r="B26" s="620"/>
      <c r="C26" s="201" t="s">
        <v>582</v>
      </c>
      <c r="D26" s="585">
        <v>78</v>
      </c>
      <c r="E26" s="585"/>
      <c r="F26" s="585">
        <f>D26+E26</f>
        <v>78</v>
      </c>
      <c r="G26" s="570">
        <v>23.4</v>
      </c>
      <c r="H26" s="582">
        <f t="shared" si="1"/>
        <v>0.3</v>
      </c>
    </row>
    <row r="27" spans="1:8" ht="12">
      <c r="A27" s="617"/>
      <c r="B27" s="620"/>
      <c r="C27" s="201" t="s">
        <v>583</v>
      </c>
      <c r="D27" s="585">
        <v>50</v>
      </c>
      <c r="E27" s="585"/>
      <c r="F27" s="585">
        <v>50</v>
      </c>
      <c r="G27" s="570">
        <v>41.1</v>
      </c>
      <c r="H27" s="582">
        <f t="shared" si="1"/>
        <v>0.8220000000000001</v>
      </c>
    </row>
    <row r="28" spans="1:8" ht="12">
      <c r="A28" s="618"/>
      <c r="B28" s="621"/>
      <c r="C28" s="201" t="s">
        <v>584</v>
      </c>
      <c r="D28" s="585">
        <v>9780.7</v>
      </c>
      <c r="E28" s="585"/>
      <c r="F28" s="585">
        <v>9109.2</v>
      </c>
      <c r="G28" s="570">
        <v>7328.9</v>
      </c>
      <c r="H28" s="582">
        <f t="shared" si="1"/>
        <v>0.8045602248276467</v>
      </c>
    </row>
    <row r="29" spans="1:8" ht="22.5" customHeight="1">
      <c r="A29" s="616">
        <v>3</v>
      </c>
      <c r="B29" s="619" t="s">
        <v>410</v>
      </c>
      <c r="C29" s="583" t="s">
        <v>212</v>
      </c>
      <c r="D29" s="584">
        <f>D30+D31+D32+D33</f>
        <v>3091.3</v>
      </c>
      <c r="E29" s="584">
        <f>E30+E31+E32+E33</f>
        <v>-100</v>
      </c>
      <c r="F29" s="584">
        <f>F30+F31+F32+F33</f>
        <v>2991.3</v>
      </c>
      <c r="G29" s="571">
        <f>G30+G31+G32+G33</f>
        <v>2495.8</v>
      </c>
      <c r="H29" s="581">
        <f t="shared" si="1"/>
        <v>0.8343529569083676</v>
      </c>
    </row>
    <row r="30" spans="1:8" ht="12">
      <c r="A30" s="617"/>
      <c r="B30" s="620"/>
      <c r="C30" s="469" t="s">
        <v>598</v>
      </c>
      <c r="D30" s="585">
        <v>380</v>
      </c>
      <c r="E30" s="585"/>
      <c r="F30" s="585">
        <f>D30+E30</f>
        <v>380</v>
      </c>
      <c r="G30" s="570">
        <v>347.5</v>
      </c>
      <c r="H30" s="582">
        <f t="shared" si="1"/>
        <v>0.9144736842105263</v>
      </c>
    </row>
    <row r="31" spans="1:8" ht="12">
      <c r="A31" s="617"/>
      <c r="B31" s="620"/>
      <c r="C31" s="469" t="s">
        <v>601</v>
      </c>
      <c r="D31" s="585">
        <v>300</v>
      </c>
      <c r="E31" s="585">
        <v>-100</v>
      </c>
      <c r="F31" s="585">
        <f>D31+E31</f>
        <v>200</v>
      </c>
      <c r="G31" s="570">
        <v>196.3</v>
      </c>
      <c r="H31" s="582">
        <f t="shared" si="1"/>
        <v>0.9815</v>
      </c>
    </row>
    <row r="32" spans="1:8" ht="12">
      <c r="A32" s="617"/>
      <c r="B32" s="620"/>
      <c r="C32" s="469" t="s">
        <v>603</v>
      </c>
      <c r="D32" s="585">
        <v>137.3</v>
      </c>
      <c r="E32" s="585"/>
      <c r="F32" s="585">
        <f>D32+E32</f>
        <v>137.3</v>
      </c>
      <c r="G32" s="570">
        <v>137.3</v>
      </c>
      <c r="H32" s="582">
        <f t="shared" si="1"/>
        <v>1</v>
      </c>
    </row>
    <row r="33" spans="1:8" ht="12">
      <c r="A33" s="618"/>
      <c r="B33" s="621"/>
      <c r="C33" s="469" t="s">
        <v>597</v>
      </c>
      <c r="D33" s="585">
        <v>2274</v>
      </c>
      <c r="E33" s="585"/>
      <c r="F33" s="585">
        <f>D33+E33</f>
        <v>2274</v>
      </c>
      <c r="G33" s="570">
        <v>1814.7</v>
      </c>
      <c r="H33" s="582">
        <f t="shared" si="1"/>
        <v>0.7980211081794195</v>
      </c>
    </row>
    <row r="34" spans="1:8" ht="33.75" customHeight="1">
      <c r="A34" s="616">
        <v>4</v>
      </c>
      <c r="B34" s="619" t="s">
        <v>409</v>
      </c>
      <c r="C34" s="586" t="s">
        <v>395</v>
      </c>
      <c r="D34" s="470">
        <f>D35+D36+D37</f>
        <v>63732.700000000004</v>
      </c>
      <c r="E34" s="470">
        <f>E35+E36+E37</f>
        <v>0</v>
      </c>
      <c r="F34" s="470">
        <f>F35+F36+F37</f>
        <v>66142.6</v>
      </c>
      <c r="G34" s="572">
        <f>G35+G36+G37</f>
        <v>49010.100000000006</v>
      </c>
      <c r="H34" s="587">
        <f t="shared" si="1"/>
        <v>0.7409763148107271</v>
      </c>
    </row>
    <row r="35" spans="1:8" ht="12">
      <c r="A35" s="617"/>
      <c r="B35" s="620"/>
      <c r="C35" s="469" t="s">
        <v>586</v>
      </c>
      <c r="D35" s="471">
        <v>50262.4</v>
      </c>
      <c r="E35" s="471"/>
      <c r="F35" s="471">
        <v>50262.4</v>
      </c>
      <c r="G35" s="477">
        <v>37770.1</v>
      </c>
      <c r="H35" s="588">
        <f t="shared" si="1"/>
        <v>0.7514583465970586</v>
      </c>
    </row>
    <row r="36" spans="1:8" ht="12">
      <c r="A36" s="617"/>
      <c r="B36" s="620"/>
      <c r="C36" s="469" t="s">
        <v>587</v>
      </c>
      <c r="D36" s="471">
        <v>10138.7</v>
      </c>
      <c r="E36" s="471"/>
      <c r="F36" s="471">
        <v>12548.6</v>
      </c>
      <c r="G36" s="477">
        <v>8809.2</v>
      </c>
      <c r="H36" s="588">
        <f t="shared" si="1"/>
        <v>0.7020065983456322</v>
      </c>
    </row>
    <row r="37" spans="1:8" ht="12">
      <c r="A37" s="618"/>
      <c r="B37" s="621"/>
      <c r="C37" s="469" t="s">
        <v>588</v>
      </c>
      <c r="D37" s="471">
        <v>3331.6</v>
      </c>
      <c r="E37" s="471"/>
      <c r="F37" s="471">
        <f>D37+E37</f>
        <v>3331.6</v>
      </c>
      <c r="G37" s="477">
        <v>2430.8</v>
      </c>
      <c r="H37" s="588">
        <f t="shared" si="1"/>
        <v>0.7296194020890864</v>
      </c>
    </row>
    <row r="38" spans="1:8" ht="12">
      <c r="A38" s="616">
        <v>5</v>
      </c>
      <c r="B38" s="619" t="s">
        <v>198</v>
      </c>
      <c r="C38" s="589" t="s">
        <v>396</v>
      </c>
      <c r="D38" s="584">
        <f>D39+D40</f>
        <v>5049.8</v>
      </c>
      <c r="E38" s="584">
        <f>E39+E40</f>
        <v>0</v>
      </c>
      <c r="F38" s="584">
        <f>F39+F40</f>
        <v>5049.8</v>
      </c>
      <c r="G38" s="571">
        <f>G39+G40</f>
        <v>4595.1</v>
      </c>
      <c r="H38" s="581">
        <f>H39+H40</f>
        <v>0.9135750924490039</v>
      </c>
    </row>
    <row r="39" spans="1:8" ht="22.5">
      <c r="A39" s="617"/>
      <c r="B39" s="620"/>
      <c r="C39" s="132" t="s">
        <v>595</v>
      </c>
      <c r="D39" s="585">
        <v>5029.8</v>
      </c>
      <c r="E39" s="585"/>
      <c r="F39" s="585">
        <f>D39+E39</f>
        <v>5029.8</v>
      </c>
      <c r="G39" s="570">
        <v>4595.1</v>
      </c>
      <c r="H39" s="582">
        <f aca="true" t="shared" si="2" ref="H39:H54">G39/F39*100%</f>
        <v>0.9135750924490039</v>
      </c>
    </row>
    <row r="40" spans="1:8" ht="12">
      <c r="A40" s="618"/>
      <c r="B40" s="621"/>
      <c r="C40" s="132" t="s">
        <v>596</v>
      </c>
      <c r="D40" s="585">
        <v>20</v>
      </c>
      <c r="E40" s="585"/>
      <c r="F40" s="585">
        <f>D40+E40</f>
        <v>20</v>
      </c>
      <c r="G40" s="570">
        <v>0</v>
      </c>
      <c r="H40" s="588">
        <f t="shared" si="2"/>
        <v>0</v>
      </c>
    </row>
    <row r="41" spans="1:8" ht="22.5">
      <c r="A41" s="472">
        <v>6</v>
      </c>
      <c r="B41" s="218" t="s">
        <v>411</v>
      </c>
      <c r="C41" s="473" t="s">
        <v>397</v>
      </c>
      <c r="D41" s="471">
        <v>200</v>
      </c>
      <c r="E41" s="471"/>
      <c r="F41" s="471">
        <f>D41+E41</f>
        <v>200</v>
      </c>
      <c r="G41" s="477">
        <v>199.8</v>
      </c>
      <c r="H41" s="588">
        <f t="shared" si="2"/>
        <v>0.9990000000000001</v>
      </c>
    </row>
    <row r="42" spans="1:8" ht="22.5">
      <c r="A42" s="472">
        <v>7</v>
      </c>
      <c r="B42" s="218" t="s">
        <v>411</v>
      </c>
      <c r="C42" s="474" t="s">
        <v>398</v>
      </c>
      <c r="D42" s="471">
        <v>800</v>
      </c>
      <c r="E42" s="471">
        <v>-200</v>
      </c>
      <c r="F42" s="471">
        <v>559.7</v>
      </c>
      <c r="G42" s="477">
        <v>119.9</v>
      </c>
      <c r="H42" s="588">
        <f t="shared" si="2"/>
        <v>0.21422190459174556</v>
      </c>
    </row>
    <row r="43" spans="1:8" ht="22.5">
      <c r="A43" s="472">
        <v>8</v>
      </c>
      <c r="B43" s="218" t="s">
        <v>411</v>
      </c>
      <c r="C43" s="475" t="s">
        <v>399</v>
      </c>
      <c r="D43" s="585">
        <v>380</v>
      </c>
      <c r="E43" s="585"/>
      <c r="F43" s="471">
        <v>421.4</v>
      </c>
      <c r="G43" s="570">
        <v>393.1</v>
      </c>
      <c r="H43" s="588">
        <f t="shared" si="2"/>
        <v>0.932842904603702</v>
      </c>
    </row>
    <row r="44" spans="1:8" ht="24">
      <c r="A44" s="472">
        <v>9</v>
      </c>
      <c r="B44" s="218" t="s">
        <v>411</v>
      </c>
      <c r="C44" s="476" t="s">
        <v>494</v>
      </c>
      <c r="D44" s="585">
        <v>100</v>
      </c>
      <c r="E44" s="585"/>
      <c r="F44" s="471">
        <f aca="true" t="shared" si="3" ref="F44:F52">D44+E44</f>
        <v>100</v>
      </c>
      <c r="G44" s="570">
        <v>56.9</v>
      </c>
      <c r="H44" s="588">
        <f t="shared" si="2"/>
        <v>0.569</v>
      </c>
    </row>
    <row r="45" spans="1:8" ht="22.5">
      <c r="A45" s="472">
        <v>10</v>
      </c>
      <c r="B45" s="218" t="s">
        <v>411</v>
      </c>
      <c r="C45" s="132" t="s">
        <v>401</v>
      </c>
      <c r="D45" s="585">
        <v>60.5</v>
      </c>
      <c r="E45" s="585"/>
      <c r="F45" s="471">
        <f t="shared" si="3"/>
        <v>60.5</v>
      </c>
      <c r="G45" s="570">
        <v>28.9</v>
      </c>
      <c r="H45" s="588">
        <f t="shared" si="2"/>
        <v>0.4776859504132231</v>
      </c>
    </row>
    <row r="46" spans="1:8" ht="22.5">
      <c r="A46" s="472">
        <v>11</v>
      </c>
      <c r="B46" s="218" t="s">
        <v>411</v>
      </c>
      <c r="C46" s="474" t="s">
        <v>402</v>
      </c>
      <c r="D46" s="585">
        <v>60</v>
      </c>
      <c r="E46" s="585"/>
      <c r="F46" s="471">
        <f t="shared" si="3"/>
        <v>60</v>
      </c>
      <c r="G46" s="570">
        <v>29.5</v>
      </c>
      <c r="H46" s="588">
        <f t="shared" si="2"/>
        <v>0.49166666666666664</v>
      </c>
    </row>
    <row r="47" spans="1:8" ht="22.5">
      <c r="A47" s="472">
        <v>12</v>
      </c>
      <c r="B47" s="218" t="s">
        <v>411</v>
      </c>
      <c r="C47" s="473" t="s">
        <v>221</v>
      </c>
      <c r="D47" s="585">
        <v>300</v>
      </c>
      <c r="E47" s="585"/>
      <c r="F47" s="471">
        <f t="shared" si="3"/>
        <v>300</v>
      </c>
      <c r="G47" s="570">
        <v>236.9</v>
      </c>
      <c r="H47" s="588">
        <f t="shared" si="2"/>
        <v>0.7896666666666667</v>
      </c>
    </row>
    <row r="48" spans="1:8" ht="22.5">
      <c r="A48" s="472">
        <v>13</v>
      </c>
      <c r="B48" s="218" t="s">
        <v>411</v>
      </c>
      <c r="C48" s="476" t="s">
        <v>403</v>
      </c>
      <c r="D48" s="585">
        <v>152.4</v>
      </c>
      <c r="E48" s="585"/>
      <c r="F48" s="471">
        <v>102.4</v>
      </c>
      <c r="G48" s="570">
        <v>48.9</v>
      </c>
      <c r="H48" s="588">
        <f t="shared" si="2"/>
        <v>0.47753906249999994</v>
      </c>
    </row>
    <row r="49" spans="1:8" ht="22.5">
      <c r="A49" s="472">
        <v>14</v>
      </c>
      <c r="B49" s="218" t="s">
        <v>411</v>
      </c>
      <c r="C49" s="476" t="s">
        <v>404</v>
      </c>
      <c r="D49" s="585">
        <v>9579</v>
      </c>
      <c r="E49" s="585"/>
      <c r="F49" s="471">
        <v>23957.8</v>
      </c>
      <c r="G49" s="570">
        <v>22533</v>
      </c>
      <c r="H49" s="588">
        <f t="shared" si="2"/>
        <v>0.9405287630750737</v>
      </c>
    </row>
    <row r="50" spans="1:8" ht="24">
      <c r="A50" s="472">
        <v>15</v>
      </c>
      <c r="B50" s="218" t="s">
        <v>411</v>
      </c>
      <c r="C50" s="476" t="s">
        <v>716</v>
      </c>
      <c r="D50" s="585">
        <v>600</v>
      </c>
      <c r="E50" s="585"/>
      <c r="F50" s="471">
        <v>382.1</v>
      </c>
      <c r="G50" s="570">
        <v>177.2</v>
      </c>
      <c r="H50" s="588">
        <f t="shared" si="2"/>
        <v>0.46375294425543045</v>
      </c>
    </row>
    <row r="51" spans="1:8" ht="22.5">
      <c r="A51" s="472">
        <v>16</v>
      </c>
      <c r="B51" s="218" t="s">
        <v>411</v>
      </c>
      <c r="C51" s="473" t="s">
        <v>405</v>
      </c>
      <c r="D51" s="471">
        <v>200</v>
      </c>
      <c r="E51" s="471"/>
      <c r="F51" s="471">
        <f t="shared" si="3"/>
        <v>200</v>
      </c>
      <c r="G51" s="477">
        <v>194.6</v>
      </c>
      <c r="H51" s="588">
        <f t="shared" si="2"/>
        <v>0.973</v>
      </c>
    </row>
    <row r="52" spans="1:8" ht="22.5">
      <c r="A52" s="472">
        <v>17</v>
      </c>
      <c r="B52" s="218" t="s">
        <v>411</v>
      </c>
      <c r="C52" s="473" t="s">
        <v>406</v>
      </c>
      <c r="D52" s="477">
        <v>40</v>
      </c>
      <c r="E52" s="477"/>
      <c r="F52" s="471">
        <f t="shared" si="3"/>
        <v>40</v>
      </c>
      <c r="G52" s="477">
        <v>40</v>
      </c>
      <c r="H52" s="588">
        <f t="shared" si="2"/>
        <v>1</v>
      </c>
    </row>
    <row r="53" spans="1:8" ht="22.5">
      <c r="A53" s="472">
        <v>18</v>
      </c>
      <c r="B53" s="478" t="s">
        <v>411</v>
      </c>
      <c r="C53" s="479" t="s">
        <v>718</v>
      </c>
      <c r="D53" s="480">
        <v>500</v>
      </c>
      <c r="E53" s="480"/>
      <c r="F53" s="471">
        <v>1000</v>
      </c>
      <c r="G53" s="573">
        <v>1000</v>
      </c>
      <c r="H53" s="588">
        <f t="shared" si="2"/>
        <v>1</v>
      </c>
    </row>
    <row r="54" spans="1:8" ht="22.5" customHeight="1">
      <c r="A54" s="472">
        <v>19</v>
      </c>
      <c r="B54" s="218" t="s">
        <v>411</v>
      </c>
      <c r="C54" s="219" t="s">
        <v>717</v>
      </c>
      <c r="D54" s="477">
        <v>280.1</v>
      </c>
      <c r="E54" s="477"/>
      <c r="F54" s="471">
        <f>D54+E54</f>
        <v>280.1</v>
      </c>
      <c r="G54" s="477">
        <v>0</v>
      </c>
      <c r="H54" s="588">
        <f t="shared" si="2"/>
        <v>0</v>
      </c>
    </row>
    <row r="58" ht="12">
      <c r="C58" s="481"/>
    </row>
  </sheetData>
  <sheetProtection/>
  <mergeCells count="32">
    <mergeCell ref="A38:A40"/>
    <mergeCell ref="B38:B40"/>
    <mergeCell ref="A23:A28"/>
    <mergeCell ref="B23:B28"/>
    <mergeCell ref="A29:A33"/>
    <mergeCell ref="B29:B33"/>
    <mergeCell ref="A34:A37"/>
    <mergeCell ref="B34:B37"/>
    <mergeCell ref="E13:E14"/>
    <mergeCell ref="F13:F14"/>
    <mergeCell ref="G13:G14"/>
    <mergeCell ref="H13:H14"/>
    <mergeCell ref="A15:C15"/>
    <mergeCell ref="A16:A22"/>
    <mergeCell ref="B16:B22"/>
    <mergeCell ref="A10:D10"/>
    <mergeCell ref="A11:D11"/>
    <mergeCell ref="C12:D12"/>
    <mergeCell ref="A13:A14"/>
    <mergeCell ref="B13:B14"/>
    <mergeCell ref="C13:C14"/>
    <mergeCell ref="D13:D14"/>
    <mergeCell ref="F7:H7"/>
    <mergeCell ref="F8:H8"/>
    <mergeCell ref="A9:F9"/>
    <mergeCell ref="G9:K9"/>
    <mergeCell ref="F1:H1"/>
    <mergeCell ref="F2:H2"/>
    <mergeCell ref="F3:H3"/>
    <mergeCell ref="F4:H4"/>
    <mergeCell ref="F5:H5"/>
    <mergeCell ref="F6:H6"/>
  </mergeCells>
  <printOptions/>
  <pageMargins left="0.8267716535433072" right="0.2362204724409449" top="0" bottom="0" header="0.31496062992125984" footer="0.31496062992125984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F23"/>
  <sheetViews>
    <sheetView view="pageBreakPreview" zoomScale="89" zoomScaleSheetLayoutView="89" zoomScalePageLayoutView="0" workbookViewId="0" topLeftCell="A1">
      <selection activeCell="G29" sqref="G29"/>
    </sheetView>
  </sheetViews>
  <sheetFormatPr defaultColWidth="9.140625" defaultRowHeight="12.75"/>
  <cols>
    <col min="1" max="1" width="5.140625" style="402" customWidth="1"/>
    <col min="2" max="2" width="26.57421875" style="402" customWidth="1"/>
    <col min="3" max="3" width="7.57421875" style="402" customWidth="1"/>
    <col min="4" max="4" width="14.140625" style="402" customWidth="1"/>
    <col min="5" max="5" width="17.28125" style="402" customWidth="1"/>
    <col min="6" max="6" width="12.140625" style="402" customWidth="1"/>
    <col min="7" max="16384" width="9.140625" style="402" customWidth="1"/>
  </cols>
  <sheetData>
    <row r="1" spans="2:6" ht="12.75">
      <c r="B1" s="603" t="s">
        <v>710</v>
      </c>
      <c r="C1" s="603"/>
      <c r="D1" s="603"/>
      <c r="E1" s="603"/>
      <c r="F1" s="603"/>
    </row>
    <row r="2" spans="2:6" ht="12.75">
      <c r="B2" s="601" t="s">
        <v>707</v>
      </c>
      <c r="C2" s="601"/>
      <c r="D2" s="601"/>
      <c r="E2" s="601"/>
      <c r="F2" s="601"/>
    </row>
    <row r="3" spans="2:6" ht="12.75">
      <c r="B3" s="601" t="s">
        <v>684</v>
      </c>
      <c r="C3" s="601"/>
      <c r="D3" s="601"/>
      <c r="E3" s="601"/>
      <c r="F3" s="601"/>
    </row>
    <row r="4" spans="2:6" ht="12.75">
      <c r="B4" s="601" t="s">
        <v>685</v>
      </c>
      <c r="C4" s="601"/>
      <c r="D4" s="601"/>
      <c r="E4" s="601"/>
      <c r="F4" s="601"/>
    </row>
    <row r="5" spans="2:6" ht="12.75">
      <c r="B5" s="601" t="s">
        <v>709</v>
      </c>
      <c r="C5" s="601"/>
      <c r="D5" s="601"/>
      <c r="E5" s="601"/>
      <c r="F5" s="601"/>
    </row>
    <row r="6" spans="2:6" ht="12.75" customHeight="1">
      <c r="B6" s="601" t="s">
        <v>708</v>
      </c>
      <c r="C6" s="601"/>
      <c r="D6" s="601"/>
      <c r="E6" s="601"/>
      <c r="F6" s="601"/>
    </row>
    <row r="7" spans="2:6" ht="12.75" customHeight="1">
      <c r="B7" s="600" t="s">
        <v>685</v>
      </c>
      <c r="C7" s="600"/>
      <c r="D7" s="600"/>
      <c r="E7" s="600"/>
      <c r="F7" s="600"/>
    </row>
    <row r="8" spans="1:6" ht="12.75" customHeight="1">
      <c r="A8" s="601" t="s">
        <v>763</v>
      </c>
      <c r="B8" s="601"/>
      <c r="C8" s="601"/>
      <c r="D8" s="601"/>
      <c r="E8" s="601"/>
      <c r="F8" s="601"/>
    </row>
    <row r="9" ht="12.75">
      <c r="C9" s="405"/>
    </row>
    <row r="10" spans="1:6" ht="14.25">
      <c r="A10" s="629" t="s">
        <v>686</v>
      </c>
      <c r="B10" s="629"/>
      <c r="C10" s="629"/>
      <c r="D10" s="629"/>
      <c r="E10" s="629"/>
      <c r="F10" s="629"/>
    </row>
    <row r="11" spans="1:6" s="406" customFormat="1" ht="26.25" customHeight="1">
      <c r="A11" s="628" t="s">
        <v>768</v>
      </c>
      <c r="B11" s="628"/>
      <c r="C11" s="628"/>
      <c r="D11" s="628"/>
      <c r="E11" s="628"/>
      <c r="F11" s="628"/>
    </row>
    <row r="12" spans="3:6" ht="12.75">
      <c r="C12" s="407"/>
      <c r="F12" s="407" t="s">
        <v>687</v>
      </c>
    </row>
    <row r="13" spans="1:6" s="409" customFormat="1" ht="39" customHeight="1">
      <c r="A13" s="80" t="s">
        <v>203</v>
      </c>
      <c r="B13" s="626" t="s">
        <v>688</v>
      </c>
      <c r="C13" s="627"/>
      <c r="D13" s="80" t="s">
        <v>751</v>
      </c>
      <c r="E13" s="432" t="s">
        <v>770</v>
      </c>
      <c r="F13" s="432" t="s">
        <v>705</v>
      </c>
    </row>
    <row r="14" spans="1:6" ht="15">
      <c r="A14" s="412">
        <v>1</v>
      </c>
      <c r="B14" s="622" t="s">
        <v>690</v>
      </c>
      <c r="C14" s="623"/>
      <c r="D14" s="413">
        <v>2878.5</v>
      </c>
      <c r="E14" s="411">
        <v>2143.3</v>
      </c>
      <c r="F14" s="438">
        <f aca="true" t="shared" si="0" ref="F14:F20">E14/D14*100%</f>
        <v>0.7445891957616815</v>
      </c>
    </row>
    <row r="15" spans="1:6" ht="15">
      <c r="A15" s="412">
        <v>2</v>
      </c>
      <c r="B15" s="622" t="s">
        <v>691</v>
      </c>
      <c r="C15" s="623"/>
      <c r="D15" s="413">
        <v>2006.8</v>
      </c>
      <c r="E15" s="411">
        <v>1535.9</v>
      </c>
      <c r="F15" s="438">
        <f t="shared" si="0"/>
        <v>0.7653478174207694</v>
      </c>
    </row>
    <row r="16" spans="1:6" ht="15">
      <c r="A16" s="412">
        <v>3</v>
      </c>
      <c r="B16" s="622" t="s">
        <v>692</v>
      </c>
      <c r="C16" s="623"/>
      <c r="D16" s="413">
        <v>2272.6</v>
      </c>
      <c r="E16" s="411">
        <v>1605.7</v>
      </c>
      <c r="F16" s="438">
        <f t="shared" si="0"/>
        <v>0.7065475666637332</v>
      </c>
    </row>
    <row r="17" spans="1:6" ht="15">
      <c r="A17" s="412">
        <v>4</v>
      </c>
      <c r="B17" s="622" t="s">
        <v>693</v>
      </c>
      <c r="C17" s="623"/>
      <c r="D17" s="413">
        <v>1980.9</v>
      </c>
      <c r="E17" s="411">
        <v>1439.9</v>
      </c>
      <c r="F17" s="438">
        <f t="shared" si="0"/>
        <v>0.7268918168509264</v>
      </c>
    </row>
    <row r="18" spans="1:6" ht="15">
      <c r="A18" s="412">
        <v>5</v>
      </c>
      <c r="B18" s="622" t="s">
        <v>694</v>
      </c>
      <c r="C18" s="623"/>
      <c r="D18" s="413">
        <v>3190.3</v>
      </c>
      <c r="E18" s="411">
        <v>2363.9</v>
      </c>
      <c r="F18" s="438">
        <f t="shared" si="0"/>
        <v>0.7409647995486318</v>
      </c>
    </row>
    <row r="19" spans="1:6" ht="15">
      <c r="A19" s="412">
        <v>6</v>
      </c>
      <c r="B19" s="622" t="s">
        <v>695</v>
      </c>
      <c r="C19" s="623"/>
      <c r="D19" s="413">
        <v>1859.4</v>
      </c>
      <c r="E19" s="411">
        <v>1368.1</v>
      </c>
      <c r="F19" s="438">
        <f t="shared" si="0"/>
        <v>0.7357749811767236</v>
      </c>
    </row>
    <row r="20" spans="1:6" ht="14.25">
      <c r="A20" s="414"/>
      <c r="B20" s="624" t="s">
        <v>696</v>
      </c>
      <c r="C20" s="625"/>
      <c r="D20" s="433">
        <f>SUM(D14:D19)</f>
        <v>14188.499999999998</v>
      </c>
      <c r="E20" s="444">
        <f>SUM(E14:E19)</f>
        <v>10456.800000000001</v>
      </c>
      <c r="F20" s="441">
        <f t="shared" si="0"/>
        <v>0.7369912252880856</v>
      </c>
    </row>
    <row r="21" ht="12.75" hidden="1">
      <c r="D21" s="415" t="e">
        <f>+D20/C20%</f>
        <v>#DIV/0!</v>
      </c>
    </row>
    <row r="22" ht="12.75" hidden="1">
      <c r="D22" s="402">
        <f>219+14010</f>
        <v>14229</v>
      </c>
    </row>
    <row r="23" ht="12.75" hidden="1">
      <c r="D23" s="402">
        <f>+D22-D20</f>
        <v>40.50000000000182</v>
      </c>
    </row>
  </sheetData>
  <sheetProtection/>
  <mergeCells count="18">
    <mergeCell ref="B3:F3"/>
    <mergeCell ref="B2:F2"/>
    <mergeCell ref="B1:F1"/>
    <mergeCell ref="B6:F6"/>
    <mergeCell ref="B5:F5"/>
    <mergeCell ref="B4:F4"/>
    <mergeCell ref="B13:C13"/>
    <mergeCell ref="A11:F11"/>
    <mergeCell ref="A10:F10"/>
    <mergeCell ref="A8:F8"/>
    <mergeCell ref="B7:F7"/>
    <mergeCell ref="B14:C14"/>
    <mergeCell ref="B15:C15"/>
    <mergeCell ref="B19:C19"/>
    <mergeCell ref="B20:C20"/>
    <mergeCell ref="B16:C16"/>
    <mergeCell ref="B17:C17"/>
    <mergeCell ref="B18:C1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9"/>
  <sheetViews>
    <sheetView view="pageBreakPreview" zoomScale="89" zoomScaleSheetLayoutView="89" zoomScalePageLayoutView="0" workbookViewId="0" topLeftCell="A1">
      <selection activeCell="F36" sqref="F36"/>
    </sheetView>
  </sheetViews>
  <sheetFormatPr defaultColWidth="9.140625" defaultRowHeight="12.75"/>
  <cols>
    <col min="1" max="1" width="4.7109375" style="402" customWidth="1"/>
    <col min="2" max="2" width="31.8515625" style="402" customWidth="1"/>
    <col min="3" max="3" width="18.7109375" style="402" customWidth="1"/>
    <col min="4" max="4" width="14.57421875" style="402" customWidth="1"/>
    <col min="5" max="5" width="18.00390625" style="402" customWidth="1"/>
    <col min="6" max="6" width="11.8515625" style="402" customWidth="1"/>
    <col min="7" max="16384" width="9.140625" style="402" customWidth="1"/>
  </cols>
  <sheetData>
    <row r="1" spans="2:6" ht="12.75">
      <c r="B1" s="603" t="s">
        <v>711</v>
      </c>
      <c r="C1" s="603"/>
      <c r="D1" s="603"/>
      <c r="E1" s="603"/>
      <c r="F1" s="603"/>
    </row>
    <row r="2" spans="2:6" ht="12.75">
      <c r="B2" s="601" t="s">
        <v>707</v>
      </c>
      <c r="C2" s="601"/>
      <c r="D2" s="601"/>
      <c r="E2" s="601"/>
      <c r="F2" s="601"/>
    </row>
    <row r="3" spans="2:6" ht="12.75">
      <c r="B3" s="601" t="s">
        <v>684</v>
      </c>
      <c r="C3" s="601"/>
      <c r="D3" s="601"/>
      <c r="E3" s="601"/>
      <c r="F3" s="601"/>
    </row>
    <row r="4" spans="2:6" ht="12.75">
      <c r="B4" s="601" t="s">
        <v>685</v>
      </c>
      <c r="C4" s="601"/>
      <c r="D4" s="601"/>
      <c r="E4" s="601"/>
      <c r="F4" s="601"/>
    </row>
    <row r="5" spans="2:6" ht="12.75">
      <c r="B5" s="601" t="s">
        <v>709</v>
      </c>
      <c r="C5" s="601"/>
      <c r="D5" s="601"/>
      <c r="E5" s="601"/>
      <c r="F5" s="601"/>
    </row>
    <row r="6" spans="2:6" ht="12.75">
      <c r="B6" s="601" t="s">
        <v>708</v>
      </c>
      <c r="C6" s="601"/>
      <c r="D6" s="601"/>
      <c r="E6" s="601"/>
      <c r="F6" s="601"/>
    </row>
    <row r="7" spans="2:6" ht="12.75">
      <c r="B7" s="600" t="s">
        <v>685</v>
      </c>
      <c r="C7" s="600"/>
      <c r="D7" s="600"/>
      <c r="E7" s="600"/>
      <c r="F7" s="600"/>
    </row>
    <row r="8" spans="2:6" ht="12.75">
      <c r="B8" s="603" t="s">
        <v>763</v>
      </c>
      <c r="C8" s="603"/>
      <c r="D8" s="603"/>
      <c r="E8" s="603"/>
      <c r="F8" s="603"/>
    </row>
    <row r="9" spans="2:4" ht="12.75">
      <c r="B9" s="416"/>
      <c r="C9" s="405"/>
      <c r="D9" s="405"/>
    </row>
    <row r="10" spans="1:6" ht="45" customHeight="1">
      <c r="A10" s="635" t="s">
        <v>769</v>
      </c>
      <c r="B10" s="635"/>
      <c r="C10" s="635"/>
      <c r="D10" s="635"/>
      <c r="E10" s="635"/>
      <c r="F10" s="635"/>
    </row>
    <row r="11" spans="1:6" ht="12.75">
      <c r="A11" s="634"/>
      <c r="B11" s="634"/>
      <c r="C11" s="634"/>
      <c r="F11" s="427" t="s">
        <v>687</v>
      </c>
    </row>
    <row r="12" spans="1:6" s="409" customFormat="1" ht="42" customHeight="1">
      <c r="A12" s="80" t="s">
        <v>203</v>
      </c>
      <c r="B12" s="626" t="s">
        <v>688</v>
      </c>
      <c r="C12" s="627"/>
      <c r="D12" s="408" t="s">
        <v>751</v>
      </c>
      <c r="E12" s="80" t="s">
        <v>770</v>
      </c>
      <c r="F12" s="80" t="s">
        <v>705</v>
      </c>
    </row>
    <row r="13" spans="1:6" ht="12.75">
      <c r="A13" s="428">
        <v>1</v>
      </c>
      <c r="B13" s="630" t="s">
        <v>690</v>
      </c>
      <c r="C13" s="631"/>
      <c r="D13" s="410">
        <v>96.1</v>
      </c>
      <c r="E13" s="411">
        <v>71.772</v>
      </c>
      <c r="F13" s="438">
        <f aca="true" t="shared" si="0" ref="F13:F19">E13/D13*100%</f>
        <v>0.74684703433923</v>
      </c>
    </row>
    <row r="14" spans="1:6" ht="12.75">
      <c r="A14" s="428">
        <v>2</v>
      </c>
      <c r="B14" s="630" t="s">
        <v>691</v>
      </c>
      <c r="C14" s="631"/>
      <c r="D14" s="410">
        <v>96.1</v>
      </c>
      <c r="E14" s="411">
        <v>71.772</v>
      </c>
      <c r="F14" s="438">
        <f t="shared" si="0"/>
        <v>0.74684703433923</v>
      </c>
    </row>
    <row r="15" spans="1:6" ht="12.75">
      <c r="A15" s="428">
        <v>3</v>
      </c>
      <c r="B15" s="630" t="s">
        <v>692</v>
      </c>
      <c r="C15" s="631"/>
      <c r="D15" s="410">
        <v>96.1</v>
      </c>
      <c r="E15" s="411">
        <v>71.772</v>
      </c>
      <c r="F15" s="438">
        <f t="shared" si="0"/>
        <v>0.74684703433923</v>
      </c>
    </row>
    <row r="16" spans="1:6" ht="12.75">
      <c r="A16" s="428">
        <v>4</v>
      </c>
      <c r="B16" s="630" t="s">
        <v>693</v>
      </c>
      <c r="C16" s="631"/>
      <c r="D16" s="410">
        <v>77.4</v>
      </c>
      <c r="E16" s="411">
        <v>57.8</v>
      </c>
      <c r="F16" s="438">
        <f t="shared" si="0"/>
        <v>0.7467700258397932</v>
      </c>
    </row>
    <row r="17" spans="1:6" ht="12.75">
      <c r="A17" s="428">
        <v>5</v>
      </c>
      <c r="B17" s="630" t="s">
        <v>694</v>
      </c>
      <c r="C17" s="631"/>
      <c r="D17" s="410">
        <v>96.1</v>
      </c>
      <c r="E17" s="411">
        <v>71.772</v>
      </c>
      <c r="F17" s="438">
        <f t="shared" si="0"/>
        <v>0.74684703433923</v>
      </c>
    </row>
    <row r="18" spans="1:6" ht="12.75">
      <c r="A18" s="428">
        <v>6</v>
      </c>
      <c r="B18" s="630" t="s">
        <v>695</v>
      </c>
      <c r="C18" s="631"/>
      <c r="D18" s="410">
        <v>77.4</v>
      </c>
      <c r="E18" s="411">
        <v>57.8</v>
      </c>
      <c r="F18" s="438">
        <f t="shared" si="0"/>
        <v>0.7467700258397932</v>
      </c>
    </row>
    <row r="19" spans="1:6" ht="12.75">
      <c r="A19" s="429"/>
      <c r="B19" s="632" t="s">
        <v>704</v>
      </c>
      <c r="C19" s="633"/>
      <c r="D19" s="430">
        <f>SUM(D13:D18)</f>
        <v>539.1999999999999</v>
      </c>
      <c r="E19" s="444">
        <f>SUM(E13:E18)</f>
        <v>402.68800000000005</v>
      </c>
      <c r="F19" s="441">
        <f t="shared" si="0"/>
        <v>0.7468249258160239</v>
      </c>
    </row>
  </sheetData>
  <sheetProtection/>
  <mergeCells count="18">
    <mergeCell ref="B2:F2"/>
    <mergeCell ref="B1:F1"/>
    <mergeCell ref="A11:C11"/>
    <mergeCell ref="B12:C12"/>
    <mergeCell ref="B8:F8"/>
    <mergeCell ref="B7:F7"/>
    <mergeCell ref="B6:F6"/>
    <mergeCell ref="B5:F5"/>
    <mergeCell ref="A10:F10"/>
    <mergeCell ref="B4:F4"/>
    <mergeCell ref="B14:C14"/>
    <mergeCell ref="B3:F3"/>
    <mergeCell ref="B15:C15"/>
    <mergeCell ref="B19:C19"/>
    <mergeCell ref="B16:C16"/>
    <mergeCell ref="B17:C17"/>
    <mergeCell ref="B18:C18"/>
    <mergeCell ref="B13:C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F24"/>
  <sheetViews>
    <sheetView view="pageBreakPreview" zoomScale="91" zoomScaleSheetLayoutView="91" zoomScalePageLayoutView="0" workbookViewId="0" topLeftCell="A1">
      <selection activeCell="G33" sqref="G33"/>
    </sheetView>
  </sheetViews>
  <sheetFormatPr defaultColWidth="9.140625" defaultRowHeight="12.75"/>
  <cols>
    <col min="1" max="1" width="5.140625" style="402" customWidth="1"/>
    <col min="2" max="2" width="33.7109375" style="402" customWidth="1"/>
    <col min="3" max="3" width="10.00390625" style="402" customWidth="1"/>
    <col min="4" max="4" width="19.140625" style="402" customWidth="1"/>
    <col min="5" max="5" width="17.57421875" style="402" customWidth="1"/>
    <col min="6" max="6" width="11.28125" style="402" customWidth="1"/>
    <col min="7" max="16384" width="9.140625" style="402" customWidth="1"/>
  </cols>
  <sheetData>
    <row r="1" spans="1:6" ht="12.75">
      <c r="A1" s="403"/>
      <c r="B1" s="603" t="s">
        <v>712</v>
      </c>
      <c r="C1" s="603"/>
      <c r="D1" s="603"/>
      <c r="E1" s="603"/>
      <c r="F1" s="603"/>
    </row>
    <row r="2" spans="1:6" ht="12.75">
      <c r="A2" s="403"/>
      <c r="B2" s="640" t="s">
        <v>707</v>
      </c>
      <c r="C2" s="640"/>
      <c r="D2" s="640"/>
      <c r="E2" s="640"/>
      <c r="F2" s="640"/>
    </row>
    <row r="3" spans="1:6" ht="12.75">
      <c r="A3" s="403"/>
      <c r="B3" s="643" t="s">
        <v>684</v>
      </c>
      <c r="C3" s="643"/>
      <c r="D3" s="643"/>
      <c r="E3" s="643"/>
      <c r="F3" s="643"/>
    </row>
    <row r="4" spans="1:6" ht="12.75">
      <c r="A4" s="403"/>
      <c r="B4" s="643" t="s">
        <v>685</v>
      </c>
      <c r="C4" s="643"/>
      <c r="D4" s="643"/>
      <c r="E4" s="643"/>
      <c r="F4" s="643"/>
    </row>
    <row r="5" spans="1:6" ht="12.75">
      <c r="A5" s="403"/>
      <c r="B5" s="601" t="s">
        <v>709</v>
      </c>
      <c r="C5" s="601"/>
      <c r="D5" s="601"/>
      <c r="E5" s="601"/>
      <c r="F5" s="601"/>
    </row>
    <row r="6" spans="1:6" ht="12.75" customHeight="1">
      <c r="A6" s="403"/>
      <c r="B6" s="601" t="s">
        <v>708</v>
      </c>
      <c r="C6" s="601"/>
      <c r="D6" s="601"/>
      <c r="E6" s="601"/>
      <c r="F6" s="601"/>
    </row>
    <row r="7" spans="1:6" ht="12.75" customHeight="1">
      <c r="A7" s="404" t="s">
        <v>697</v>
      </c>
      <c r="B7" s="600" t="s">
        <v>685</v>
      </c>
      <c r="C7" s="600"/>
      <c r="D7" s="600"/>
      <c r="E7" s="600"/>
      <c r="F7" s="600"/>
    </row>
    <row r="8" spans="1:6" ht="12.75" customHeight="1">
      <c r="A8" s="404"/>
      <c r="B8" s="601" t="s">
        <v>763</v>
      </c>
      <c r="C8" s="601"/>
      <c r="D8" s="601"/>
      <c r="E8" s="601"/>
      <c r="F8" s="601"/>
    </row>
    <row r="9" ht="12.75">
      <c r="C9" s="405"/>
    </row>
    <row r="10" spans="1:6" ht="14.25">
      <c r="A10" s="642" t="s">
        <v>698</v>
      </c>
      <c r="B10" s="642"/>
      <c r="C10" s="642"/>
      <c r="D10" s="642"/>
      <c r="E10" s="642"/>
      <c r="F10" s="642"/>
    </row>
    <row r="11" spans="1:6" s="406" customFormat="1" ht="32.25" customHeight="1">
      <c r="A11" s="641" t="s">
        <v>772</v>
      </c>
      <c r="B11" s="641"/>
      <c r="C11" s="641"/>
      <c r="D11" s="641"/>
      <c r="E11" s="641"/>
      <c r="F11" s="641"/>
    </row>
    <row r="12" spans="3:6" ht="12.75">
      <c r="C12" s="407"/>
      <c r="E12" s="407"/>
      <c r="F12" s="407" t="s">
        <v>687</v>
      </c>
    </row>
    <row r="13" spans="1:6" s="409" customFormat="1" ht="36.75" customHeight="1">
      <c r="A13" s="80" t="s">
        <v>203</v>
      </c>
      <c r="B13" s="626" t="s">
        <v>688</v>
      </c>
      <c r="C13" s="627"/>
      <c r="D13" s="80" t="s">
        <v>751</v>
      </c>
      <c r="E13" s="80" t="s">
        <v>770</v>
      </c>
      <c r="F13" s="80" t="s">
        <v>705</v>
      </c>
    </row>
    <row r="14" spans="1:6" ht="25.5" customHeight="1">
      <c r="A14" s="418" t="s">
        <v>689</v>
      </c>
      <c r="B14" s="636" t="s">
        <v>693</v>
      </c>
      <c r="C14" s="637"/>
      <c r="D14" s="419">
        <v>186.5</v>
      </c>
      <c r="E14" s="419">
        <v>103.147</v>
      </c>
      <c r="F14" s="533">
        <f aca="true" t="shared" si="0" ref="F14:F21">E14/D14*100%</f>
        <v>0.5530670241286864</v>
      </c>
    </row>
    <row r="15" spans="1:6" ht="25.5" customHeight="1">
      <c r="A15" s="420" t="s">
        <v>699</v>
      </c>
      <c r="B15" s="636" t="s">
        <v>690</v>
      </c>
      <c r="C15" s="637"/>
      <c r="D15" s="419">
        <v>0</v>
      </c>
      <c r="E15" s="419">
        <v>0</v>
      </c>
      <c r="F15" s="533" t="e">
        <f t="shared" si="0"/>
        <v>#DIV/0!</v>
      </c>
    </row>
    <row r="16" spans="1:6" ht="25.5" customHeight="1">
      <c r="A16" s="420" t="s">
        <v>700</v>
      </c>
      <c r="B16" s="636" t="s">
        <v>691</v>
      </c>
      <c r="C16" s="637"/>
      <c r="D16" s="419">
        <v>120</v>
      </c>
      <c r="E16" s="419">
        <v>60</v>
      </c>
      <c r="F16" s="533">
        <f t="shared" si="0"/>
        <v>0.5</v>
      </c>
    </row>
    <row r="17" spans="1:6" ht="25.5" customHeight="1">
      <c r="A17" s="420" t="s">
        <v>701</v>
      </c>
      <c r="B17" s="636" t="s">
        <v>692</v>
      </c>
      <c r="C17" s="637"/>
      <c r="D17" s="419">
        <v>120</v>
      </c>
      <c r="E17" s="419">
        <v>90</v>
      </c>
      <c r="F17" s="533">
        <f t="shared" si="0"/>
        <v>0.75</v>
      </c>
    </row>
    <row r="18" spans="1:6" ht="25.5" customHeight="1" hidden="1">
      <c r="A18" s="420" t="s">
        <v>701</v>
      </c>
      <c r="B18" s="636" t="s">
        <v>693</v>
      </c>
      <c r="C18" s="637"/>
      <c r="D18" s="419"/>
      <c r="E18" s="419"/>
      <c r="F18" s="533" t="e">
        <f t="shared" si="0"/>
        <v>#DIV/0!</v>
      </c>
    </row>
    <row r="19" spans="1:6" ht="25.5" customHeight="1">
      <c r="A19" s="420" t="s">
        <v>702</v>
      </c>
      <c r="B19" s="636" t="s">
        <v>694</v>
      </c>
      <c r="C19" s="637"/>
      <c r="D19" s="419">
        <v>0</v>
      </c>
      <c r="E19" s="419">
        <v>0</v>
      </c>
      <c r="F19" s="533" t="e">
        <f t="shared" si="0"/>
        <v>#DIV/0!</v>
      </c>
    </row>
    <row r="20" spans="1:6" ht="25.5" customHeight="1">
      <c r="A20" s="420" t="s">
        <v>703</v>
      </c>
      <c r="B20" s="636" t="s">
        <v>695</v>
      </c>
      <c r="C20" s="637"/>
      <c r="D20" s="419">
        <v>188.5</v>
      </c>
      <c r="E20" s="419">
        <v>60</v>
      </c>
      <c r="F20" s="533">
        <f t="shared" si="0"/>
        <v>0.3183023872679045</v>
      </c>
    </row>
    <row r="21" spans="1:6" ht="25.5" customHeight="1">
      <c r="A21" s="421"/>
      <c r="B21" s="638" t="s">
        <v>696</v>
      </c>
      <c r="C21" s="639"/>
      <c r="D21" s="422">
        <f>SUM(D14:D20)</f>
        <v>615</v>
      </c>
      <c r="E21" s="534">
        <f>SUM(E14:E20)</f>
        <v>313.147</v>
      </c>
      <c r="F21" s="535">
        <f t="shared" si="0"/>
        <v>0.5091821138211382</v>
      </c>
    </row>
    <row r="22" ht="12.75" hidden="1">
      <c r="D22" s="415" t="e">
        <f>+D21/C21%</f>
        <v>#DIV/0!</v>
      </c>
    </row>
    <row r="23" ht="12.75" hidden="1">
      <c r="D23" s="402">
        <f>219+14010</f>
        <v>14229</v>
      </c>
    </row>
    <row r="24" ht="12.75" hidden="1">
      <c r="D24" s="402">
        <f>+D23-D21</f>
        <v>13614</v>
      </c>
    </row>
  </sheetData>
  <sheetProtection/>
  <mergeCells count="19">
    <mergeCell ref="B19:C19"/>
    <mergeCell ref="B2:F2"/>
    <mergeCell ref="B1:F1"/>
    <mergeCell ref="A11:F11"/>
    <mergeCell ref="A10:F10"/>
    <mergeCell ref="B6:F6"/>
    <mergeCell ref="B5:F5"/>
    <mergeCell ref="B4:F4"/>
    <mergeCell ref="B3:F3"/>
    <mergeCell ref="B20:C20"/>
    <mergeCell ref="B13:C13"/>
    <mergeCell ref="B14:C14"/>
    <mergeCell ref="B8:F8"/>
    <mergeCell ref="B7:F7"/>
    <mergeCell ref="B21:C21"/>
    <mergeCell ref="B15:C15"/>
    <mergeCell ref="B16:C16"/>
    <mergeCell ref="B17:C17"/>
    <mergeCell ref="B18:C1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view="pageBreakPreview" zoomScale="86" zoomScaleSheetLayoutView="86" zoomScalePageLayoutView="0" workbookViewId="0" topLeftCell="A1">
      <selection activeCell="L37" sqref="L37"/>
    </sheetView>
  </sheetViews>
  <sheetFormatPr defaultColWidth="9.140625" defaultRowHeight="12.75"/>
  <cols>
    <col min="1" max="1" width="8.00390625" style="0" customWidth="1"/>
    <col min="4" max="4" width="11.8515625" style="0" customWidth="1"/>
    <col min="5" max="5" width="19.28125" style="0" customWidth="1"/>
    <col min="6" max="6" width="17.140625" style="0" customWidth="1"/>
    <col min="7" max="7" width="12.28125" style="0" customWidth="1"/>
  </cols>
  <sheetData>
    <row r="1" spans="1:11" ht="12.75">
      <c r="A1" s="403"/>
      <c r="B1" s="603" t="s">
        <v>713</v>
      </c>
      <c r="C1" s="603"/>
      <c r="D1" s="603"/>
      <c r="E1" s="603"/>
      <c r="F1" s="603"/>
      <c r="G1" s="603"/>
      <c r="H1" s="416"/>
      <c r="I1" s="416"/>
      <c r="J1" s="416"/>
      <c r="K1" s="416"/>
    </row>
    <row r="2" spans="1:11" ht="12.75">
      <c r="A2" s="403"/>
      <c r="B2" s="601" t="s">
        <v>707</v>
      </c>
      <c r="C2" s="601"/>
      <c r="D2" s="601"/>
      <c r="E2" s="601"/>
      <c r="F2" s="601"/>
      <c r="G2" s="601"/>
      <c r="H2" s="437"/>
      <c r="I2" s="437"/>
      <c r="J2" s="437"/>
      <c r="K2" s="437"/>
    </row>
    <row r="3" spans="1:11" ht="12.75">
      <c r="A3" s="403"/>
      <c r="B3" s="601" t="s">
        <v>684</v>
      </c>
      <c r="C3" s="601"/>
      <c r="D3" s="601"/>
      <c r="E3" s="601"/>
      <c r="F3" s="601"/>
      <c r="G3" s="601"/>
      <c r="H3" s="417"/>
      <c r="I3" s="417"/>
      <c r="J3" s="417"/>
      <c r="K3" s="417"/>
    </row>
    <row r="4" spans="1:11" ht="12.75">
      <c r="A4" s="403"/>
      <c r="B4" s="601" t="s">
        <v>685</v>
      </c>
      <c r="C4" s="601"/>
      <c r="D4" s="601"/>
      <c r="E4" s="601"/>
      <c r="F4" s="601"/>
      <c r="G4" s="601"/>
      <c r="H4" s="417"/>
      <c r="I4" s="417"/>
      <c r="J4" s="417"/>
      <c r="K4" s="417"/>
    </row>
    <row r="5" spans="1:11" ht="12.75">
      <c r="A5" s="403"/>
      <c r="B5" s="603" t="s">
        <v>714</v>
      </c>
      <c r="C5" s="603"/>
      <c r="D5" s="603"/>
      <c r="E5" s="603"/>
      <c r="F5" s="603"/>
      <c r="G5" s="603"/>
      <c r="H5" s="404"/>
      <c r="I5" s="404"/>
      <c r="J5" s="404"/>
      <c r="K5" s="404"/>
    </row>
    <row r="6" spans="1:11" ht="12.75">
      <c r="A6" s="403"/>
      <c r="B6" s="601" t="s">
        <v>708</v>
      </c>
      <c r="C6" s="601"/>
      <c r="D6" s="601"/>
      <c r="E6" s="601"/>
      <c r="F6" s="601"/>
      <c r="G6" s="601"/>
      <c r="H6" s="404"/>
      <c r="I6" s="404"/>
      <c r="J6" s="404"/>
      <c r="K6" s="404"/>
    </row>
    <row r="7" spans="1:11" ht="12.75">
      <c r="A7" s="600" t="s">
        <v>685</v>
      </c>
      <c r="B7" s="600"/>
      <c r="C7" s="600"/>
      <c r="D7" s="600"/>
      <c r="E7" s="600"/>
      <c r="F7" s="600"/>
      <c r="G7" s="600"/>
      <c r="H7" s="434"/>
      <c r="I7" s="434"/>
      <c r="J7" s="434"/>
      <c r="K7" s="434"/>
    </row>
    <row r="8" spans="1:11" ht="12.75">
      <c r="A8" s="601" t="s">
        <v>763</v>
      </c>
      <c r="B8" s="601"/>
      <c r="C8" s="601"/>
      <c r="D8" s="601"/>
      <c r="E8" s="601"/>
      <c r="F8" s="601"/>
      <c r="G8" s="601"/>
      <c r="H8" s="404"/>
      <c r="I8" s="404"/>
      <c r="J8" s="404"/>
      <c r="K8" s="404"/>
    </row>
    <row r="9" spans="1:5" ht="12.75">
      <c r="A9" s="402"/>
      <c r="B9" s="402"/>
      <c r="C9" s="405"/>
      <c r="D9" s="402"/>
      <c r="E9" s="402"/>
    </row>
    <row r="10" spans="1:7" ht="14.25">
      <c r="A10" s="629" t="s">
        <v>686</v>
      </c>
      <c r="B10" s="629"/>
      <c r="C10" s="629"/>
      <c r="D10" s="629"/>
      <c r="E10" s="629"/>
      <c r="F10" s="629"/>
      <c r="G10" s="629"/>
    </row>
    <row r="11" spans="1:7" ht="12.75" customHeight="1">
      <c r="A11" s="635" t="s">
        <v>773</v>
      </c>
      <c r="B11" s="635"/>
      <c r="C11" s="635"/>
      <c r="D11" s="635"/>
      <c r="E11" s="635"/>
      <c r="F11" s="635"/>
      <c r="G11" s="635"/>
    </row>
    <row r="12" spans="1:7" ht="12.75">
      <c r="A12" s="635"/>
      <c r="B12" s="635"/>
      <c r="C12" s="635"/>
      <c r="D12" s="635"/>
      <c r="E12" s="635"/>
      <c r="F12" s="635"/>
      <c r="G12" s="635"/>
    </row>
    <row r="13" spans="1:7" ht="12.75">
      <c r="A13" s="635"/>
      <c r="B13" s="635"/>
      <c r="C13" s="635"/>
      <c r="D13" s="635"/>
      <c r="E13" s="635"/>
      <c r="F13" s="635"/>
      <c r="G13" s="635"/>
    </row>
    <row r="14" spans="1:7" ht="12.75">
      <c r="A14" s="402"/>
      <c r="B14" s="402"/>
      <c r="C14" s="407"/>
      <c r="D14" s="407"/>
      <c r="G14" s="407" t="s">
        <v>687</v>
      </c>
    </row>
    <row r="15" spans="1:7" ht="12.75" customHeight="1">
      <c r="A15" s="646" t="s">
        <v>203</v>
      </c>
      <c r="B15" s="626" t="s">
        <v>688</v>
      </c>
      <c r="C15" s="648"/>
      <c r="D15" s="627"/>
      <c r="E15" s="652" t="s">
        <v>751</v>
      </c>
      <c r="F15" s="646" t="s">
        <v>770</v>
      </c>
      <c r="G15" s="646" t="s">
        <v>705</v>
      </c>
    </row>
    <row r="16" spans="1:7" ht="25.5" customHeight="1">
      <c r="A16" s="647"/>
      <c r="B16" s="649"/>
      <c r="C16" s="650"/>
      <c r="D16" s="651"/>
      <c r="E16" s="653" t="s">
        <v>706</v>
      </c>
      <c r="F16" s="647"/>
      <c r="G16" s="647"/>
    </row>
    <row r="17" spans="1:7" ht="15">
      <c r="A17" s="412">
        <v>1</v>
      </c>
      <c r="B17" s="622" t="s">
        <v>690</v>
      </c>
      <c r="C17" s="645"/>
      <c r="D17" s="623"/>
      <c r="E17" s="424">
        <v>1</v>
      </c>
      <c r="F17" s="411">
        <v>0</v>
      </c>
      <c r="G17" s="439">
        <f aca="true" t="shared" si="0" ref="G17:G23">F17/E17*100%</f>
        <v>0</v>
      </c>
    </row>
    <row r="18" spans="1:7" ht="15">
      <c r="A18" s="412">
        <v>2</v>
      </c>
      <c r="B18" s="622" t="s">
        <v>691</v>
      </c>
      <c r="C18" s="645"/>
      <c r="D18" s="623"/>
      <c r="E18" s="424">
        <v>1</v>
      </c>
      <c r="F18" s="411">
        <v>0</v>
      </c>
      <c r="G18" s="439">
        <f t="shared" si="0"/>
        <v>0</v>
      </c>
    </row>
    <row r="19" spans="1:7" ht="15">
      <c r="A19" s="412">
        <v>3</v>
      </c>
      <c r="B19" s="622" t="s">
        <v>692</v>
      </c>
      <c r="C19" s="645"/>
      <c r="D19" s="623"/>
      <c r="E19" s="424">
        <v>1</v>
      </c>
      <c r="F19" s="411">
        <v>0</v>
      </c>
      <c r="G19" s="439">
        <f t="shared" si="0"/>
        <v>0</v>
      </c>
    </row>
    <row r="20" spans="1:7" ht="15">
      <c r="A20" s="412">
        <v>4</v>
      </c>
      <c r="B20" s="622" t="s">
        <v>693</v>
      </c>
      <c r="C20" s="645"/>
      <c r="D20" s="623"/>
      <c r="E20" s="424">
        <v>1</v>
      </c>
      <c r="F20" s="411">
        <v>0</v>
      </c>
      <c r="G20" s="439">
        <f t="shared" si="0"/>
        <v>0</v>
      </c>
    </row>
    <row r="21" spans="1:9" ht="15">
      <c r="A21" s="412">
        <v>5</v>
      </c>
      <c r="B21" s="622" t="s">
        <v>694</v>
      </c>
      <c r="C21" s="645"/>
      <c r="D21" s="623"/>
      <c r="E21" s="424">
        <v>1</v>
      </c>
      <c r="F21" s="411">
        <v>0</v>
      </c>
      <c r="G21" s="439">
        <f t="shared" si="0"/>
        <v>0</v>
      </c>
      <c r="I21" s="425" t="s">
        <v>191</v>
      </c>
    </row>
    <row r="22" spans="1:7" ht="15">
      <c r="A22" s="412">
        <v>6</v>
      </c>
      <c r="B22" s="622" t="s">
        <v>695</v>
      </c>
      <c r="C22" s="645"/>
      <c r="D22" s="623"/>
      <c r="E22" s="424">
        <v>1</v>
      </c>
      <c r="F22" s="411">
        <v>0</v>
      </c>
      <c r="G22" s="439">
        <f t="shared" si="0"/>
        <v>0</v>
      </c>
    </row>
    <row r="23" spans="1:7" ht="15">
      <c r="A23" s="414"/>
      <c r="B23" s="624" t="s">
        <v>696</v>
      </c>
      <c r="C23" s="644"/>
      <c r="D23" s="625"/>
      <c r="E23" s="426">
        <f>SUM(E17:E22)</f>
        <v>6</v>
      </c>
      <c r="F23" s="436">
        <f>SUM(F16:F22)</f>
        <v>0</v>
      </c>
      <c r="G23" s="440">
        <f t="shared" si="0"/>
        <v>0</v>
      </c>
    </row>
    <row r="24" spans="1:5" ht="12.75">
      <c r="A24" s="402"/>
      <c r="B24" s="402"/>
      <c r="C24" s="402"/>
      <c r="D24" s="402"/>
      <c r="E24" s="402"/>
    </row>
  </sheetData>
  <sheetProtection/>
  <mergeCells count="22">
    <mergeCell ref="B4:G4"/>
    <mergeCell ref="B6:G6"/>
    <mergeCell ref="F15:F16"/>
    <mergeCell ref="B3:G3"/>
    <mergeCell ref="B1:G1"/>
    <mergeCell ref="B5:G5"/>
    <mergeCell ref="B2:G2"/>
    <mergeCell ref="A15:A16"/>
    <mergeCell ref="B15:D16"/>
    <mergeCell ref="E15:E16"/>
    <mergeCell ref="A8:G8"/>
    <mergeCell ref="A7:G7"/>
    <mergeCell ref="G15:G16"/>
    <mergeCell ref="A11:G13"/>
    <mergeCell ref="A10:G10"/>
    <mergeCell ref="B23:D23"/>
    <mergeCell ref="B17:D17"/>
    <mergeCell ref="B18:D18"/>
    <mergeCell ref="B19:D19"/>
    <mergeCell ref="B20:D20"/>
    <mergeCell ref="B21:D21"/>
    <mergeCell ref="B22:D2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НачФинУпр</cp:lastModifiedBy>
  <cp:lastPrinted>2017-10-17T07:15:07Z</cp:lastPrinted>
  <dcterms:created xsi:type="dcterms:W3CDTF">2004-12-03T09:36:36Z</dcterms:created>
  <dcterms:modified xsi:type="dcterms:W3CDTF">2017-10-17T10:35:07Z</dcterms:modified>
  <cp:category/>
  <cp:version/>
  <cp:contentType/>
  <cp:contentStatus/>
</cp:coreProperties>
</file>