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10275" activeTab="0"/>
  </bookViews>
  <sheets>
    <sheet name="Содержание дома 2017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<sst xmlns="http://schemas.openxmlformats.org/spreadsheetml/2006/main" count="118" uniqueCount="76">
  <si>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Площадь жилых помещений кв.м.</t>
  </si>
  <si>
    <t>Смета текущих расходов ТСЖ "Ватутина 12/1" на 2017 год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</si>
  <si>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</si>
  <si>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</si>
  <si>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</si>
  <si>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</si>
  <si>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</si>
  <si>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на руки</t>
  </si>
  <si>
    <t>НДФЛ 13%</t>
  </si>
  <si>
    <t>Пенсионные налоги</t>
  </si>
  <si>
    <t>ТСЖ</t>
  </si>
  <si>
    <t>Штат</t>
  </si>
  <si>
    <t>начислено всего (Оклад), в  том числе НДФЛ 13%</t>
  </si>
  <si>
    <t>Бухгалтер</t>
  </si>
  <si>
    <t>Дворник</t>
  </si>
  <si>
    <t>Паспортист</t>
  </si>
  <si>
    <t>Уборщица</t>
  </si>
  <si>
    <t>Отпускные</t>
  </si>
  <si>
    <t>Председатель Правления</t>
  </si>
  <si>
    <t>Подрядчик (исполнитель работ)</t>
  </si>
  <si>
    <t>Статья</t>
  </si>
  <si>
    <t>Банковское обслуживание</t>
  </si>
  <si>
    <t>Содержание жилья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</si>
  <si>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</si>
  <si>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</si>
  <si>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</si>
  <si>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</si>
  <si>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ИП Шевченко Михаил Иванович</t>
  </si>
  <si>
    <t>Вывоз снега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</si>
  <si>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</si>
  <si>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</si>
  <si>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</si>
  <si>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шлагбаумы, видеонаблюдения</t>
  </si>
  <si>
    <t>Обслуживание входной двери, домофона, видеорегистратора в помещении охраны</t>
  </si>
  <si>
    <t xml:space="preserve">ООО “Модуль” </t>
  </si>
  <si>
    <t>Обслуживание ППА</t>
  </si>
  <si>
    <t>Вывоз ТБО</t>
  </si>
  <si>
    <t>ООО "Маг Груп Новосибирск"</t>
  </si>
  <si>
    <t>Обслуживание лифтов</t>
  </si>
  <si>
    <t>ООО "ИЦ Ремтехэксперт"</t>
  </si>
  <si>
    <t>Охрана</t>
  </si>
  <si>
    <t>ООО "Охранное предприятие Скиф"</t>
  </si>
  <si>
    <t>Дежурство консьержей</t>
  </si>
  <si>
    <t>Итого общий бюджет расходов:</t>
  </si>
  <si>
    <t>Доходная часть</t>
  </si>
  <si>
    <t>(1720-3500-9000-11600-35000)/12</t>
  </si>
  <si>
    <t>Сдача в аренду подсобных помещений на этажах</t>
  </si>
  <si>
    <t>Сдача в аренду подвала</t>
  </si>
  <si>
    <t>Ростелеком</t>
  </si>
  <si>
    <t>Использование ОД имущества для размещения ИТ оборудования</t>
  </si>
  <si>
    <t>Итого общий бюджет доходов:</t>
  </si>
  <si>
    <t>Тарифы на содержание жилья 2016 год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</si>
  <si>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</si>
  <si>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</si>
  <si>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</si>
  <si>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</si>
  <si>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</si>
  <si>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</si>
  <si>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Содержание и текущий ремонт общедомового имущества</t>
  </si>
  <si>
    <t>Итого:</t>
  </si>
  <si>
    <t>Статья расходов ( 2015г.)</t>
  </si>
  <si>
    <t>Общая сумма расхода по статье в ГОД</t>
  </si>
  <si>
    <t>Тариф на 1 кв.м. жилой (не жилой) площади согласно правоустанавливающих документов</t>
  </si>
  <si>
    <t>Целевые расходы МКД "Ватутина 12/1"</t>
  </si>
  <si>
    <t>Тариф 2015</t>
  </si>
  <si>
    <t>Отклонение</t>
  </si>
  <si>
    <r>
      <rPr>
        <b/>
        <sz val="11"/>
        <color indexed="8"/>
        <rFont val="Calibri"/>
        <family val="2"/>
      </rPr>
      <t>Обслуживание систем:</t>
    </r>
    <r>
      <rPr>
        <sz val="11"/>
        <color indexed="8"/>
        <rFont val="Calibri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</si>
  <si>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Текущий ремонт, модернизация общего домового имущества,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орс.</t>
  </si>
  <si>
    <t>Налоги на фонд оплаты труда пенсионные (20,2%) с отпускных, руб в месяц</t>
  </si>
  <si>
    <t>НДФЛ 13% руб в месяц</t>
  </si>
  <si>
    <t>ФОТ отпускные руб в месяц</t>
  </si>
  <si>
    <t>Взнагражене</t>
  </si>
  <si>
    <t>ФОТ руб в месяц</t>
  </si>
  <si>
    <t>Председатель Правления, руб в месяц</t>
  </si>
  <si>
    <t>руб в месяц</t>
  </si>
  <si>
    <t>начислено всего,  в  том числе НДФЛ 13%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</si>
</sst>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%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0" fontId="0" fillId="24" borderId="11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2" fontId="0" fillId="24" borderId="12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2" fontId="0" fillId="24" borderId="12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2" xfId="0" applyFont="1" applyFill="1" applyBorder="1" applyAlignment="1">
      <alignment/>
    </xf>
    <xf numFmtId="2" fontId="0" fillId="0" borderId="13" xfId="0" applyNumberFormat="1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17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7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0" fontId="9" fillId="24" borderId="11" xfId="0" applyFont="1" applyFill="1" applyBorder="1" applyAlignment="1">
      <alignment horizontal="center" wrapText="1"/>
    </xf>
    <xf numFmtId="0" fontId="9" fillId="24" borderId="14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2" fontId="0" fillId="24" borderId="12" xfId="0" applyNumberFormat="1" applyFill="1" applyBorder="1" applyAlignment="1">
      <alignment horizontal="right" wrapText="1"/>
    </xf>
    <xf numFmtId="2" fontId="0" fillId="24" borderId="12" xfId="0" applyNumberFormat="1" applyFill="1" applyBorder="1" applyAlignment="1">
      <alignment horizontal="center" wrapText="1"/>
    </xf>
    <xf numFmtId="2" fontId="0" fillId="0" borderId="12" xfId="0" applyNumberFormat="1" applyBorder="1" applyAlignment="1">
      <alignment horizontal="right"/>
    </xf>
    <xf numFmtId="0" fontId="17" fillId="24" borderId="16" xfId="0" applyFont="1" applyFill="1" applyBorder="1" applyAlignment="1">
      <alignment wrapText="1"/>
    </xf>
    <xf numFmtId="2" fontId="17" fillId="24" borderId="17" xfId="0" applyNumberFormat="1" applyFont="1" applyFill="1" applyBorder="1" applyAlignment="1">
      <alignment wrapText="1"/>
    </xf>
    <xf numFmtId="2" fontId="17" fillId="24" borderId="17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wrapText="1"/>
    </xf>
    <xf numFmtId="0" fontId="17" fillId="24" borderId="15" xfId="0" applyFont="1" applyFill="1" applyBorder="1" applyAlignment="1">
      <alignment/>
    </xf>
    <xf numFmtId="2" fontId="17" fillId="24" borderId="12" xfId="0" applyNumberFormat="1" applyFont="1" applyFill="1" applyBorder="1" applyAlignment="1">
      <alignment/>
    </xf>
    <xf numFmtId="0" fontId="0" fillId="25" borderId="19" xfId="0" applyFill="1" applyBorder="1" applyAlignment="1">
      <alignment wrapText="1"/>
    </xf>
    <xf numFmtId="0" fontId="0" fillId="25" borderId="20" xfId="0" applyFill="1" applyBorder="1" applyAlignment="1">
      <alignment wrapText="1"/>
    </xf>
    <xf numFmtId="0" fontId="17" fillId="24" borderId="15" xfId="0" applyFont="1" applyFill="1" applyBorder="1" applyAlignment="1">
      <alignment wrapText="1"/>
    </xf>
    <xf numFmtId="0" fontId="9" fillId="25" borderId="21" xfId="0" applyFont="1" applyFill="1" applyBorder="1" applyAlignment="1">
      <alignment wrapText="1"/>
    </xf>
    <xf numFmtId="0" fontId="9" fillId="24" borderId="22" xfId="0" applyFont="1" applyFill="1" applyBorder="1" applyAlignment="1">
      <alignment/>
    </xf>
    <xf numFmtId="2" fontId="26" fillId="25" borderId="23" xfId="0" applyNumberFormat="1" applyFont="1" applyFill="1" applyBorder="1" applyAlignment="1">
      <alignment/>
    </xf>
    <xf numFmtId="0" fontId="0" fillId="24" borderId="24" xfId="0" applyFill="1" applyBorder="1" applyAlignment="1">
      <alignment wrapText="1"/>
    </xf>
    <xf numFmtId="2" fontId="0" fillId="24" borderId="24" xfId="0" applyNumberFormat="1" applyFill="1" applyBorder="1" applyAlignment="1">
      <alignment wrapText="1"/>
    </xf>
    <xf numFmtId="2" fontId="0" fillId="24" borderId="24" xfId="0" applyNumberForma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24" borderId="12" xfId="0" applyFont="1" applyFill="1" applyBorder="1" applyAlignment="1">
      <alignment wrapText="1"/>
    </xf>
    <xf numFmtId="2" fontId="25" fillId="24" borderId="12" xfId="0" applyNumberFormat="1" applyFont="1" applyFill="1" applyBorder="1" applyAlignment="1">
      <alignment wrapText="1"/>
    </xf>
    <xf numFmtId="2" fontId="27" fillId="24" borderId="12" xfId="0" applyNumberFormat="1" applyFont="1" applyFill="1" applyBorder="1" applyAlignment="1">
      <alignment wrapText="1"/>
    </xf>
    <xf numFmtId="10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2" fontId="28" fillId="0" borderId="12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/>
    </xf>
    <xf numFmtId="0" fontId="0" fillId="26" borderId="12" xfId="0" applyFill="1" applyBorder="1" applyAlignment="1">
      <alignment horizontal="center" wrapText="1"/>
    </xf>
    <xf numFmtId="2" fontId="0" fillId="26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2" fontId="0" fillId="26" borderId="12" xfId="0" applyNumberFormat="1" applyFill="1" applyBorder="1" applyAlignment="1">
      <alignment horizontal="center" wrapText="1"/>
    </xf>
    <xf numFmtId="0" fontId="0" fillId="26" borderId="12" xfId="0" applyFill="1" applyBorder="1" applyAlignment="1">
      <alignment horizontal="center"/>
    </xf>
    <xf numFmtId="0" fontId="22" fillId="26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12" xfId="0" applyFill="1" applyBorder="1" applyAlignment="1">
      <alignment horizontal="right" wrapText="1"/>
    </xf>
    <xf numFmtId="2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2" fontId="9" fillId="0" borderId="12" xfId="0" applyNumberFormat="1" applyFont="1" applyFill="1" applyBorder="1" applyAlignment="1">
      <alignment wrapText="1"/>
    </xf>
    <xf numFmtId="2" fontId="29" fillId="0" borderId="12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9" fillId="0" borderId="25" xfId="0" applyFont="1" applyBorder="1" applyAlignment="1">
      <alignment wrapText="1"/>
    </xf>
    <xf numFmtId="2" fontId="9" fillId="0" borderId="26" xfId="0" applyNumberFormat="1" applyFont="1" applyBorder="1" applyAlignment="1">
      <alignment/>
    </xf>
    <xf numFmtId="2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2" fillId="26" borderId="12" xfId="0" applyFont="1" applyFill="1" applyBorder="1" applyAlignment="1">
      <alignment horizontal="center" wrapText="1"/>
    </xf>
    <xf numFmtId="2" fontId="22" fillId="26" borderId="12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0" fontId="22" fillId="26" borderId="12" xfId="0" applyFont="1" applyFill="1" applyBorder="1" applyAlignment="1">
      <alignment horizontal="center"/>
    </xf>
    <xf numFmtId="2" fontId="22" fillId="26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right" wrapText="1"/>
    </xf>
    <xf numFmtId="0" fontId="29" fillId="0" borderId="12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8" fillId="0" borderId="12" xfId="0" applyFont="1" applyFill="1" applyBorder="1" applyAlignment="1">
      <alignment horizontal="center" wrapText="1"/>
    </xf>
    <xf numFmtId="2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wrapText="1"/>
    </xf>
    <xf numFmtId="2" fontId="21" fillId="0" borderId="12" xfId="0" applyNumberFormat="1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0" borderId="12" xfId="0" applyNumberFormat="1" applyFont="1" applyBorder="1" applyAlignment="1">
      <alignment horizontal="left" vertical="justify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9" fillId="24" borderId="11" xfId="0" applyFont="1" applyFill="1" applyBorder="1" applyAlignment="1">
      <alignment horizontal="center" wrapText="1"/>
    </xf>
    <xf numFmtId="0" fontId="9" fillId="24" borderId="14" xfId="0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0" fillId="25" borderId="22" xfId="0" applyFill="1" applyBorder="1" applyAlignment="1">
      <alignment horizontal="left"/>
    </xf>
    <xf numFmtId="0" fontId="0" fillId="25" borderId="36" xfId="0" applyFill="1" applyBorder="1" applyAlignment="1">
      <alignment horizontal="left"/>
    </xf>
    <xf numFmtId="0" fontId="0" fillId="25" borderId="30" xfId="0" applyFill="1" applyBorder="1" applyAlignment="1">
      <alignment horizontal="center" wrapText="1"/>
    </xf>
    <xf numFmtId="0" fontId="0" fillId="25" borderId="31" xfId="0" applyFill="1" applyBorder="1" applyAlignment="1">
      <alignment horizontal="center" wrapText="1"/>
    </xf>
    <xf numFmtId="0" fontId="0" fillId="25" borderId="32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L68"/>
  <sheetViews>
    <sheetView tabSelected="1" zoomScale="110" zoomScaleNormal="110" workbookViewId="0" topLeftCell="E1">
      <pane xSplit="7" ySplit="7" topLeftCell="L8" activePane="bottomRight" state="frozen"/>
      <selection pane="topLeft" activeCell="E1" sqref="E1"/>
      <selection pane="topRight" activeCell="J1" sqref="J1"/>
      <selection pane="bottomLeft" activeCell="E8" sqref="E8"/>
      <selection pane="bottomRight" activeCell="K15" sqref="K15"/>
    </sheetView>
  </sheetViews>
  <sheetFormatPr defaultColWidth="9.140625" defaultRowHeight="15"/>
  <cols>
    <col min="1" max="1" width="0" style="0" hidden="1" customWidth="1"/>
    <col min="2" max="2" width="11.28125" style="0" hidden="1" customWidth="1"/>
    <col min="3" max="3" width="10.7109375" style="0" hidden="1" customWidth="1"/>
    <col min="4" max="4" width="14.7109375" style="1" hidden="1" customWidth="1"/>
    <col min="5" max="5" width="45.57421875" style="1" customWidth="1"/>
    <col min="6" max="6" width="21.421875" style="2" bestFit="1" customWidth="1"/>
    <col min="7" max="7" width="10.57421875" style="2" customWidth="1"/>
    <col min="8" max="8" width="21.421875" style="2" customWidth="1"/>
    <col min="9" max="9" width="28.140625" style="3" customWidth="1"/>
    <col min="10" max="10" width="31.00390625" style="0" customWidth="1"/>
    <col min="11" max="11" width="16.28125" style="0" bestFit="1" customWidth="1"/>
    <col min="12" max="12" width="18.28125" style="0" customWidth="1"/>
    <col min="16" max="16" width="9.57421875" style="0" bestFit="1" customWidth="1"/>
  </cols>
  <sheetData>
    <row r="2" ht="15.75" thickBot="1"/>
    <row r="3" spans="5:10" ht="25.5" customHeight="1">
      <c r="E3" s="4" t="s">
        <v>0</v>
      </c>
      <c r="F3" s="5">
        <f>F5-F4</f>
        <v>8546.2</v>
      </c>
      <c r="G3" s="6"/>
      <c r="H3" s="6"/>
      <c r="I3" s="117" t="s">
        <v>1</v>
      </c>
      <c r="J3" s="118"/>
    </row>
    <row r="4" spans="5:10" ht="25.5" customHeight="1">
      <c r="E4" s="4" t="s">
        <v>2</v>
      </c>
      <c r="F4" s="5">
        <f>371.9+197.9+34</f>
        <v>603.8</v>
      </c>
      <c r="G4" s="6"/>
      <c r="H4" s="6"/>
      <c r="I4" s="119"/>
      <c r="J4" s="120"/>
    </row>
    <row r="5" spans="5:10" ht="25.5" customHeight="1">
      <c r="E5" s="4" t="s">
        <v>3</v>
      </c>
      <c r="F5" s="5">
        <v>9150</v>
      </c>
      <c r="G5" s="6"/>
      <c r="H5" s="6"/>
      <c r="I5" s="119"/>
      <c r="J5" s="120"/>
    </row>
    <row r="6" spans="9:10" ht="11.25" customHeight="1" thickBot="1">
      <c r="I6" s="119"/>
      <c r="J6" s="120"/>
    </row>
    <row r="7" spans="4:10" s="7" customFormat="1" ht="33.75" customHeight="1">
      <c r="D7" s="4"/>
      <c r="E7" s="90"/>
      <c r="F7" s="91"/>
      <c r="G7" s="91"/>
      <c r="H7" s="91"/>
      <c r="I7" s="92"/>
      <c r="J7" s="93"/>
    </row>
    <row r="8" spans="4:12" ht="20.25" customHeight="1">
      <c r="D8" s="89" t="s">
        <v>4</v>
      </c>
      <c r="E8" s="94" t="s">
        <v>5</v>
      </c>
      <c r="F8" s="95" t="s">
        <v>6</v>
      </c>
      <c r="G8" s="96"/>
      <c r="H8" s="95"/>
      <c r="I8" s="97"/>
      <c r="J8" s="98"/>
      <c r="K8" s="74"/>
      <c r="L8" s="8"/>
    </row>
    <row r="9" spans="5:10" ht="30">
      <c r="E9" s="99" t="s">
        <v>71</v>
      </c>
      <c r="F9" s="100" t="s">
        <v>7</v>
      </c>
      <c r="G9" s="101"/>
      <c r="H9" s="102" t="s">
        <v>8</v>
      </c>
      <c r="I9" s="103" t="s">
        <v>75</v>
      </c>
      <c r="J9" s="73" t="s">
        <v>9</v>
      </c>
    </row>
    <row r="10" spans="4:10" ht="15">
      <c r="D10" s="9" t="s">
        <v>10</v>
      </c>
      <c r="E10" s="75" t="s">
        <v>73</v>
      </c>
      <c r="F10" s="11">
        <v>23300</v>
      </c>
      <c r="G10" s="20"/>
      <c r="H10" s="12">
        <f>ROUND(I10*13/100,0)</f>
        <v>3482</v>
      </c>
      <c r="I10" s="13">
        <v>26782</v>
      </c>
      <c r="J10" s="14">
        <f>ROUND(I10*20.2/100,2)</f>
        <v>5409.96</v>
      </c>
    </row>
    <row r="11" spans="5:10" ht="15">
      <c r="E11" s="15"/>
      <c r="F11" s="16"/>
      <c r="G11" s="64"/>
      <c r="H11" s="17"/>
      <c r="I11" s="18"/>
      <c r="J11" s="14"/>
    </row>
    <row r="12" spans="5:10" ht="30">
      <c r="E12" s="67" t="s">
        <v>11</v>
      </c>
      <c r="F12" s="68" t="s">
        <v>7</v>
      </c>
      <c r="G12" s="69"/>
      <c r="H12" s="70" t="s">
        <v>8</v>
      </c>
      <c r="I12" s="71" t="s">
        <v>12</v>
      </c>
      <c r="J12" s="72" t="s">
        <v>9</v>
      </c>
    </row>
    <row r="13" spans="4:10" ht="15">
      <c r="D13" s="9" t="s">
        <v>10</v>
      </c>
      <c r="E13" s="104" t="s">
        <v>13</v>
      </c>
      <c r="F13" s="20">
        <v>9200</v>
      </c>
      <c r="G13" s="20"/>
      <c r="H13" s="62">
        <f>ROUND(I13*13/100,0)</f>
        <v>1375</v>
      </c>
      <c r="I13" s="63">
        <v>10575</v>
      </c>
      <c r="J13" s="19">
        <f>ROUND(I13*20.2/100,2)</f>
        <v>2136.15</v>
      </c>
    </row>
    <row r="14" spans="4:11" ht="15">
      <c r="D14" s="9" t="s">
        <v>10</v>
      </c>
      <c r="E14" s="104" t="s">
        <v>14</v>
      </c>
      <c r="F14" s="20">
        <v>11000</v>
      </c>
      <c r="G14" s="20"/>
      <c r="H14" s="62">
        <f>ROUND(I14*13/100,0)</f>
        <v>1644</v>
      </c>
      <c r="I14" s="63">
        <v>12644</v>
      </c>
      <c r="J14" s="19">
        <f>ROUND(I14*20.2/100,2)</f>
        <v>2554.09</v>
      </c>
      <c r="K14" s="2"/>
    </row>
    <row r="15" spans="4:10" ht="15">
      <c r="D15" s="9" t="s">
        <v>10</v>
      </c>
      <c r="E15" s="104" t="s">
        <v>15</v>
      </c>
      <c r="F15" s="20">
        <v>3000</v>
      </c>
      <c r="G15" s="20"/>
      <c r="H15" s="62">
        <f>ROUND(I15*13/100,0)</f>
        <v>449</v>
      </c>
      <c r="I15" s="63">
        <v>3450</v>
      </c>
      <c r="J15" s="19">
        <f>ROUND(I15*20.2/100,2)</f>
        <v>696.9</v>
      </c>
    </row>
    <row r="16" spans="4:10" ht="15">
      <c r="D16" s="9" t="s">
        <v>10</v>
      </c>
      <c r="E16" s="104" t="s">
        <v>16</v>
      </c>
      <c r="F16" s="20">
        <v>8300</v>
      </c>
      <c r="G16" s="20"/>
      <c r="H16" s="62">
        <f>ROUND(I16*13/100,0)</f>
        <v>1240</v>
      </c>
      <c r="I16" s="63">
        <v>9540</v>
      </c>
      <c r="J16" s="19">
        <f>ROUND(I16*20.2/100,2)</f>
        <v>1927.08</v>
      </c>
    </row>
    <row r="17" spans="4:10" s="22" customFormat="1" ht="15">
      <c r="D17" s="21" t="s">
        <v>10</v>
      </c>
      <c r="E17" s="105" t="s">
        <v>74</v>
      </c>
      <c r="F17" s="80">
        <f>SUM(F13:F16)</f>
        <v>31500</v>
      </c>
      <c r="G17" s="80"/>
      <c r="H17" s="80">
        <f>SUM(H13:H16)</f>
        <v>4708</v>
      </c>
      <c r="I17" s="80">
        <f>SUM(I13:I16)</f>
        <v>36209</v>
      </c>
      <c r="J17" s="80">
        <f>SUM(J13:J16)</f>
        <v>7314.219999999999</v>
      </c>
    </row>
    <row r="18" spans="4:10" s="22" customFormat="1" ht="8.25" customHeight="1">
      <c r="D18" s="21"/>
      <c r="E18" s="106"/>
      <c r="F18" s="80"/>
      <c r="G18" s="80"/>
      <c r="H18" s="80"/>
      <c r="I18" s="80"/>
      <c r="J18" s="80"/>
    </row>
    <row r="19" spans="4:10" s="24" customFormat="1" ht="15">
      <c r="D19" s="23"/>
      <c r="E19" s="107" t="s">
        <v>72</v>
      </c>
      <c r="F19" s="108">
        <f>F10+F17</f>
        <v>54800</v>
      </c>
      <c r="G19" s="65"/>
      <c r="H19" s="65"/>
      <c r="I19" s="65"/>
      <c r="J19" s="65"/>
    </row>
    <row r="20" spans="4:10" s="24" customFormat="1" ht="21" customHeight="1">
      <c r="D20" s="23"/>
      <c r="E20" s="87"/>
      <c r="F20" s="88"/>
      <c r="G20" s="88"/>
      <c r="H20" s="88"/>
      <c r="I20" s="88"/>
      <c r="J20" s="88"/>
    </row>
    <row r="21" spans="4:10" s="24" customFormat="1" ht="15">
      <c r="D21" s="23"/>
      <c r="E21" s="107" t="s">
        <v>17</v>
      </c>
      <c r="F21" s="109"/>
      <c r="G21" s="25"/>
      <c r="H21" s="25"/>
      <c r="I21" s="25"/>
      <c r="J21" s="25"/>
    </row>
    <row r="22" spans="4:10" ht="15">
      <c r="D22" s="9"/>
      <c r="E22" s="104" t="s">
        <v>18</v>
      </c>
      <c r="F22" s="20">
        <f>I22-H22</f>
        <v>22266.72013651877</v>
      </c>
      <c r="G22" s="20"/>
      <c r="H22" s="62">
        <f>ROUND(I22*13/100,0)</f>
        <v>3327</v>
      </c>
      <c r="I22" s="63">
        <f>I10/29.3*28</f>
        <v>25593.72013651877</v>
      </c>
      <c r="J22" s="19">
        <f>ROUND(I22*20.2/100,2)</f>
        <v>5169.93</v>
      </c>
    </row>
    <row r="23" spans="4:10" ht="15">
      <c r="D23" s="9"/>
      <c r="E23" s="110"/>
      <c r="F23" s="20"/>
      <c r="G23" s="20"/>
      <c r="H23" s="62"/>
      <c r="I23" s="63"/>
      <c r="J23" s="19"/>
    </row>
    <row r="24" spans="4:10" ht="15">
      <c r="D24" s="9"/>
      <c r="E24" s="104" t="s">
        <v>13</v>
      </c>
      <c r="F24" s="20">
        <f>I24-H24</f>
        <v>8791.80204778157</v>
      </c>
      <c r="G24" s="20"/>
      <c r="H24" s="62">
        <f>ROUND(I24*13/100,0)</f>
        <v>1314</v>
      </c>
      <c r="I24" s="63">
        <f>I13/29.3*28</f>
        <v>10105.80204778157</v>
      </c>
      <c r="J24" s="19">
        <f>ROUND(I24*20.2/100,2)</f>
        <v>2041.37</v>
      </c>
    </row>
    <row r="25" spans="4:10" ht="15">
      <c r="D25" s="9"/>
      <c r="E25" s="104" t="s">
        <v>14</v>
      </c>
      <c r="F25" s="20">
        <f>I25-H25</f>
        <v>10512.003412969283</v>
      </c>
      <c r="G25" s="20"/>
      <c r="H25" s="62">
        <f>ROUND(I25*13/100,0)</f>
        <v>1571</v>
      </c>
      <c r="I25" s="63">
        <f>I14/29.3*28</f>
        <v>12083.003412969283</v>
      </c>
      <c r="J25" s="19">
        <f>ROUND(I25*20.2/100,2)</f>
        <v>2440.77</v>
      </c>
    </row>
    <row r="26" spans="4:10" ht="15">
      <c r="D26" s="9"/>
      <c r="E26" s="104" t="s">
        <v>15</v>
      </c>
      <c r="F26" s="20">
        <f>I26-H26</f>
        <v>2867.928327645051</v>
      </c>
      <c r="G26" s="20"/>
      <c r="H26" s="62">
        <f>ROUND(I26*13/100,0)</f>
        <v>429</v>
      </c>
      <c r="I26" s="63">
        <f>I15/29.3*28</f>
        <v>3296.928327645051</v>
      </c>
      <c r="J26" s="19">
        <f>ROUND(I26*20.2/100,2)</f>
        <v>665.98</v>
      </c>
    </row>
    <row r="27" spans="4:10" ht="15">
      <c r="D27" s="9"/>
      <c r="E27" s="104" t="s">
        <v>16</v>
      </c>
      <c r="F27" s="20">
        <f>I27-H27</f>
        <v>7931.723549488053</v>
      </c>
      <c r="G27" s="20"/>
      <c r="H27" s="62">
        <f>ROUND(I27*13/100,0)</f>
        <v>1185</v>
      </c>
      <c r="I27" s="63">
        <f>I16/29.3*28</f>
        <v>9116.723549488053</v>
      </c>
      <c r="J27" s="19">
        <f>ROUND(I27*20.2/100,2)</f>
        <v>1841.58</v>
      </c>
    </row>
    <row r="28" spans="4:10" ht="15">
      <c r="D28" s="9"/>
      <c r="E28" s="105" t="s">
        <v>74</v>
      </c>
      <c r="F28" s="66">
        <f>SUM(F22:F27)</f>
        <v>52370.17747440272</v>
      </c>
      <c r="G28" s="66"/>
      <c r="H28" s="66">
        <f>SUM(H22:H27)</f>
        <v>7826</v>
      </c>
      <c r="I28" s="66">
        <f>SUM(I22:I27)</f>
        <v>60196.17747440272</v>
      </c>
      <c r="J28" s="66">
        <f>SUM(J22:J27)</f>
        <v>12159.63</v>
      </c>
    </row>
    <row r="29" spans="4:10" ht="28.5" customHeight="1">
      <c r="D29" s="9"/>
      <c r="E29" s="111"/>
      <c r="F29" s="66"/>
      <c r="G29" s="66"/>
      <c r="H29" s="66"/>
      <c r="I29" s="66"/>
      <c r="J29" s="66"/>
    </row>
    <row r="30" spans="4:11" ht="15">
      <c r="D30" s="9"/>
      <c r="E30" s="107" t="s">
        <v>70</v>
      </c>
      <c r="F30" s="81">
        <f>F28/12</f>
        <v>4364.181456200226</v>
      </c>
      <c r="G30" s="76"/>
      <c r="H30" s="66">
        <f>H28/12</f>
        <v>652.1666666666666</v>
      </c>
      <c r="I30" s="66">
        <f>I28/12</f>
        <v>5016.348122866893</v>
      </c>
      <c r="J30" s="66">
        <f>J28/12</f>
        <v>1013.3024999999999</v>
      </c>
      <c r="K30" s="115"/>
    </row>
    <row r="31" spans="4:11" ht="15">
      <c r="D31" s="9"/>
      <c r="E31" s="107" t="s">
        <v>69</v>
      </c>
      <c r="F31" s="81">
        <f>H30+H10+H17</f>
        <v>8842.166666666668</v>
      </c>
      <c r="G31" s="76"/>
      <c r="H31" s="76"/>
      <c r="I31" s="77"/>
      <c r="J31" s="78"/>
      <c r="K31" s="116"/>
    </row>
    <row r="32" spans="4:11" ht="30">
      <c r="D32" s="9"/>
      <c r="E32" s="107" t="s">
        <v>68</v>
      </c>
      <c r="F32" s="81">
        <f>J30+J17+J10</f>
        <v>13737.482499999998</v>
      </c>
      <c r="G32" s="76"/>
      <c r="H32" s="76"/>
      <c r="I32" s="76"/>
      <c r="J32" s="79"/>
      <c r="K32" s="26"/>
    </row>
    <row r="33" spans="4:12" ht="37.5">
      <c r="D33" s="9"/>
      <c r="E33" s="10"/>
      <c r="F33" s="11"/>
      <c r="G33" s="11"/>
      <c r="H33" s="11"/>
      <c r="I33" s="112" t="s">
        <v>19</v>
      </c>
      <c r="J33" s="113" t="s">
        <v>20</v>
      </c>
      <c r="K33" s="115"/>
      <c r="L33" s="8"/>
    </row>
    <row r="34" spans="4:12" ht="15">
      <c r="D34" s="9" t="s">
        <v>10</v>
      </c>
      <c r="E34" s="10" t="s">
        <v>21</v>
      </c>
      <c r="F34" s="82">
        <v>2000</v>
      </c>
      <c r="G34" s="11"/>
      <c r="H34" s="11"/>
      <c r="I34" s="13" t="s">
        <v>10</v>
      </c>
      <c r="J34" s="12" t="s">
        <v>22</v>
      </c>
      <c r="L34" s="8"/>
    </row>
    <row r="35" spans="4:12" ht="15">
      <c r="D35" s="9" t="s">
        <v>10</v>
      </c>
      <c r="E35" s="10" t="s">
        <v>23</v>
      </c>
      <c r="F35" s="83">
        <v>5870</v>
      </c>
      <c r="G35" s="20"/>
      <c r="H35" s="20"/>
      <c r="I35" s="13" t="s">
        <v>10</v>
      </c>
      <c r="J35" s="12" t="s">
        <v>22</v>
      </c>
      <c r="L35" s="8"/>
    </row>
    <row r="36" spans="4:12" ht="30">
      <c r="D36" s="9" t="s">
        <v>10</v>
      </c>
      <c r="E36" s="10" t="s">
        <v>24</v>
      </c>
      <c r="F36" s="82">
        <v>6500</v>
      </c>
      <c r="G36" s="11"/>
      <c r="H36" s="11"/>
      <c r="I36" s="13" t="s">
        <v>25</v>
      </c>
      <c r="J36" s="12" t="s">
        <v>22</v>
      </c>
      <c r="L36" s="8"/>
    </row>
    <row r="37" spans="4:12" ht="43.5" customHeight="1">
      <c r="D37" s="9" t="s">
        <v>10</v>
      </c>
      <c r="E37" s="10" t="s">
        <v>26</v>
      </c>
      <c r="F37" s="83">
        <v>19000</v>
      </c>
      <c r="G37" s="20"/>
      <c r="H37" s="20"/>
      <c r="I37" s="13" t="s">
        <v>27</v>
      </c>
      <c r="J37" s="12" t="s">
        <v>22</v>
      </c>
      <c r="L37" s="8"/>
    </row>
    <row r="38" spans="4:12" ht="43.5" customHeight="1">
      <c r="D38" s="9"/>
      <c r="E38" s="27" t="s">
        <v>28</v>
      </c>
      <c r="F38" s="83">
        <v>5000</v>
      </c>
      <c r="G38" s="20"/>
      <c r="H38" s="20"/>
      <c r="I38" s="13"/>
      <c r="J38" s="12"/>
      <c r="L38" s="8"/>
    </row>
    <row r="39" spans="4:12" ht="147.75" customHeight="1">
      <c r="D39" s="9"/>
      <c r="E39" s="114" t="s">
        <v>67</v>
      </c>
      <c r="F39" s="83">
        <f>1*F5+-535-870-1155+(19000/12)-5068+7594.5</f>
        <v>10699.833333333332</v>
      </c>
      <c r="G39" s="20"/>
      <c r="H39" s="20"/>
      <c r="I39" s="13"/>
      <c r="J39" s="12" t="s">
        <v>22</v>
      </c>
      <c r="L39" s="8"/>
    </row>
    <row r="40" spans="4:12" ht="45">
      <c r="D40" s="9" t="s">
        <v>10</v>
      </c>
      <c r="E40" s="10" t="s">
        <v>29</v>
      </c>
      <c r="F40" s="82">
        <v>10000</v>
      </c>
      <c r="G40" s="11"/>
      <c r="H40" s="11"/>
      <c r="I40" s="13" t="s">
        <v>30</v>
      </c>
      <c r="J40" s="12" t="s">
        <v>22</v>
      </c>
      <c r="L40" s="8"/>
    </row>
    <row r="41" spans="4:12" ht="15">
      <c r="D41" s="9" t="s">
        <v>10</v>
      </c>
      <c r="E41" s="28" t="s">
        <v>31</v>
      </c>
      <c r="F41" s="82">
        <f>((139000/12)+3700)/100*15</f>
        <v>2292.5</v>
      </c>
      <c r="G41" s="11"/>
      <c r="H41" s="11"/>
      <c r="I41" s="13" t="s">
        <v>10</v>
      </c>
      <c r="J41" s="12" t="s">
        <v>22</v>
      </c>
      <c r="L41" s="29"/>
    </row>
    <row r="42" spans="4:12" s="30" customFormat="1" ht="17.25" customHeight="1">
      <c r="D42" s="9" t="s">
        <v>10</v>
      </c>
      <c r="E42" s="10" t="s">
        <v>32</v>
      </c>
      <c r="F42" s="82">
        <f>0.49*F5</f>
        <v>4483.5</v>
      </c>
      <c r="G42" s="11"/>
      <c r="H42" s="11"/>
      <c r="I42" s="13"/>
      <c r="J42" s="10" t="s">
        <v>33</v>
      </c>
      <c r="L42" s="29"/>
    </row>
    <row r="43" spans="4:12" s="30" customFormat="1" ht="57.75" customHeight="1">
      <c r="D43" s="9" t="s">
        <v>10</v>
      </c>
      <c r="E43" s="28" t="s">
        <v>66</v>
      </c>
      <c r="F43" s="82">
        <v>6200</v>
      </c>
      <c r="G43" s="11"/>
      <c r="H43" s="11"/>
      <c r="I43" s="13" t="s">
        <v>34</v>
      </c>
      <c r="J43" s="12" t="s">
        <v>35</v>
      </c>
      <c r="L43" s="8"/>
    </row>
    <row r="44" spans="4:12" ht="13.5" customHeight="1">
      <c r="D44" s="9" t="s">
        <v>10</v>
      </c>
      <c r="E44" s="28" t="s">
        <v>36</v>
      </c>
      <c r="F44" s="82">
        <v>7128</v>
      </c>
      <c r="G44" s="11"/>
      <c r="H44" s="11"/>
      <c r="I44" s="13" t="s">
        <v>37</v>
      </c>
      <c r="J44" s="12" t="s">
        <v>36</v>
      </c>
      <c r="L44" s="8"/>
    </row>
    <row r="45" spans="4:12" ht="15">
      <c r="D45" s="9" t="s">
        <v>10</v>
      </c>
      <c r="E45" s="28" t="s">
        <v>38</v>
      </c>
      <c r="F45" s="82">
        <v>9500</v>
      </c>
      <c r="G45" s="11"/>
      <c r="H45" s="11"/>
      <c r="I45" s="13" t="s">
        <v>39</v>
      </c>
      <c r="J45" s="12" t="s">
        <v>38</v>
      </c>
      <c r="L45" s="8"/>
    </row>
    <row r="46" spans="4:12" ht="29.25" customHeight="1">
      <c r="D46" s="9" t="s">
        <v>10</v>
      </c>
      <c r="E46" s="28" t="s">
        <v>40</v>
      </c>
      <c r="F46" s="82">
        <v>40000</v>
      </c>
      <c r="G46" s="11"/>
      <c r="H46" s="11"/>
      <c r="I46" s="13" t="s">
        <v>41</v>
      </c>
      <c r="J46" s="12" t="s">
        <v>42</v>
      </c>
      <c r="L46" s="31"/>
    </row>
    <row r="47" spans="4:12" s="7" customFormat="1" ht="15">
      <c r="D47" s="4"/>
      <c r="E47" s="4" t="s">
        <v>43</v>
      </c>
      <c r="F47" s="84">
        <f>SUM(F34:F46)+F32+F31+F30+F19</f>
        <v>210417.6639562002</v>
      </c>
      <c r="G47" s="32"/>
      <c r="H47" s="32"/>
      <c r="I47" s="33"/>
      <c r="K47" s="8"/>
      <c r="L47"/>
    </row>
    <row r="48" spans="4:12" s="7" customFormat="1" ht="15" customHeight="1">
      <c r="D48" s="128" t="s">
        <v>44</v>
      </c>
      <c r="E48" s="129"/>
      <c r="F48" s="129"/>
      <c r="G48" s="129"/>
      <c r="H48" s="129"/>
      <c r="I48" s="129"/>
      <c r="J48" s="130"/>
      <c r="L48" s="8"/>
    </row>
    <row r="49" spans="4:12" s="7" customFormat="1" ht="15" customHeight="1">
      <c r="D49" s="34"/>
      <c r="E49" s="35"/>
      <c r="F49" s="35"/>
      <c r="G49" s="35"/>
      <c r="H49" s="35"/>
      <c r="I49" s="35"/>
      <c r="J49" s="36"/>
      <c r="L49" s="8"/>
    </row>
    <row r="50" spans="1:12" ht="30">
      <c r="A50" t="s">
        <v>45</v>
      </c>
      <c r="D50" s="37"/>
      <c r="E50" s="37" t="s">
        <v>46</v>
      </c>
      <c r="F50" s="39">
        <v>1400</v>
      </c>
      <c r="G50" s="38"/>
      <c r="H50" s="38"/>
      <c r="I50" s="39"/>
      <c r="J50" s="37"/>
      <c r="L50" s="8"/>
    </row>
    <row r="51" spans="4:12" ht="15">
      <c r="D51" s="37"/>
      <c r="E51" s="37" t="s">
        <v>47</v>
      </c>
      <c r="F51" s="39">
        <v>5140</v>
      </c>
      <c r="G51" s="38"/>
      <c r="H51" s="38"/>
      <c r="I51" s="39"/>
      <c r="J51" s="37"/>
      <c r="L51" s="8"/>
    </row>
    <row r="52" spans="4:12" ht="30">
      <c r="D52" s="15" t="s">
        <v>48</v>
      </c>
      <c r="E52" s="15" t="s">
        <v>49</v>
      </c>
      <c r="F52" s="85">
        <v>1000</v>
      </c>
      <c r="G52" s="40"/>
      <c r="H52" s="40"/>
      <c r="I52" s="18"/>
      <c r="J52" s="17"/>
      <c r="L52" s="8"/>
    </row>
    <row r="53" spans="5:11" ht="15">
      <c r="E53" s="4" t="s">
        <v>50</v>
      </c>
      <c r="F53" s="86">
        <f>SUM(F50:F52)</f>
        <v>7540</v>
      </c>
      <c r="K53" s="8"/>
    </row>
    <row r="54" ht="15.75" thickBot="1">
      <c r="K54" s="8"/>
    </row>
    <row r="55" spans="5:11" ht="15.75" thickBot="1">
      <c r="E55" s="121" t="s">
        <v>51</v>
      </c>
      <c r="F55" s="122"/>
      <c r="G55" s="122"/>
      <c r="H55" s="122"/>
      <c r="I55" s="123"/>
      <c r="K55" s="8"/>
    </row>
    <row r="56" spans="2:11" ht="60.75" thickBot="1">
      <c r="B56" s="133" t="s">
        <v>52</v>
      </c>
      <c r="C56" s="134"/>
      <c r="D56" s="135"/>
      <c r="E56" s="41" t="s">
        <v>53</v>
      </c>
      <c r="F56" s="42" t="s">
        <v>54</v>
      </c>
      <c r="G56" s="42"/>
      <c r="H56" s="42"/>
      <c r="I56" s="43" t="s">
        <v>55</v>
      </c>
      <c r="K56" s="8"/>
    </row>
    <row r="57" spans="2:9" ht="19.5" customHeight="1">
      <c r="B57" s="124" t="s">
        <v>36</v>
      </c>
      <c r="C57" s="125"/>
      <c r="D57" s="44">
        <v>1.02</v>
      </c>
      <c r="E57" s="45" t="str">
        <f>E44</f>
        <v>Вывоз ТБО</v>
      </c>
      <c r="F57" s="46">
        <f>F44</f>
        <v>7128</v>
      </c>
      <c r="G57" s="46"/>
      <c r="H57" s="46"/>
      <c r="I57" s="46">
        <f>F57/F5</f>
        <v>0.779016393442623</v>
      </c>
    </row>
    <row r="58" spans="2:9" ht="19.5" customHeight="1">
      <c r="B58" s="126" t="s">
        <v>40</v>
      </c>
      <c r="C58" s="127"/>
      <c r="D58" s="47">
        <v>3.64</v>
      </c>
      <c r="E58" s="45" t="str">
        <f>E46</f>
        <v>Охрана</v>
      </c>
      <c r="F58" s="46">
        <f>F46</f>
        <v>40000</v>
      </c>
      <c r="G58" s="46"/>
      <c r="H58" s="46"/>
      <c r="I58" s="46">
        <f>F58/F5</f>
        <v>4.371584699453552</v>
      </c>
    </row>
    <row r="59" spans="2:9" ht="19.5" customHeight="1">
      <c r="B59" s="126" t="s">
        <v>38</v>
      </c>
      <c r="C59" s="127"/>
      <c r="D59" s="47">
        <v>1.03</v>
      </c>
      <c r="E59" s="45" t="str">
        <f>E45</f>
        <v>Обслуживание лифтов</v>
      </c>
      <c r="F59" s="46">
        <f>F45</f>
        <v>9500</v>
      </c>
      <c r="G59" s="46"/>
      <c r="H59" s="46"/>
      <c r="I59" s="46">
        <f>F59/F5</f>
        <v>1.0382513661202186</v>
      </c>
    </row>
    <row r="60" spans="2:9" ht="19.5" customHeight="1">
      <c r="B60" s="126" t="s">
        <v>56</v>
      </c>
      <c r="C60" s="127"/>
      <c r="D60" s="47">
        <v>0.45</v>
      </c>
      <c r="E60" s="45" t="s">
        <v>57</v>
      </c>
      <c r="F60" s="46">
        <f>F42</f>
        <v>4483.5</v>
      </c>
      <c r="G60" s="46"/>
      <c r="H60" s="46"/>
      <c r="I60" s="46">
        <f>F60/F5</f>
        <v>0.49</v>
      </c>
    </row>
    <row r="61" spans="2:9" ht="19.5" customHeight="1">
      <c r="B61" s="126" t="s">
        <v>35</v>
      </c>
      <c r="C61" s="127"/>
      <c r="D61" s="47">
        <v>0.28</v>
      </c>
      <c r="E61" s="45" t="s">
        <v>35</v>
      </c>
      <c r="F61" s="46">
        <f>F43</f>
        <v>6200</v>
      </c>
      <c r="G61" s="46"/>
      <c r="H61" s="46"/>
      <c r="I61" s="46">
        <f>F61/F5</f>
        <v>0.6775956284153005</v>
      </c>
    </row>
    <row r="62" spans="2:12" ht="31.5" customHeight="1" thickBot="1">
      <c r="B62" s="131" t="s">
        <v>22</v>
      </c>
      <c r="C62" s="132"/>
      <c r="D62" s="48">
        <v>14.22</v>
      </c>
      <c r="E62" s="49" t="s">
        <v>58</v>
      </c>
      <c r="F62" s="46">
        <f>F47-F57-F58-F59-F61-F60</f>
        <v>143106.1639562002</v>
      </c>
      <c r="G62" s="46"/>
      <c r="H62" s="46"/>
      <c r="I62" s="46">
        <f>F62/F5</f>
        <v>15.640017918710406</v>
      </c>
      <c r="J62" s="2"/>
      <c r="K62" s="7"/>
      <c r="L62" s="7"/>
    </row>
    <row r="63" spans="4:11" s="7" customFormat="1" ht="29.25" thickBot="1">
      <c r="D63" s="50">
        <f>SUM(D57:D62)</f>
        <v>20.64</v>
      </c>
      <c r="E63" s="51" t="s">
        <v>59</v>
      </c>
      <c r="F63" s="32"/>
      <c r="G63" s="32"/>
      <c r="H63" s="32"/>
      <c r="I63" s="52">
        <f>SUM(I57:I62)</f>
        <v>22.9964660061421</v>
      </c>
      <c r="K63"/>
    </row>
    <row r="64" spans="4:12" s="7" customFormat="1" ht="60" hidden="1">
      <c r="D64" s="4"/>
      <c r="E64" s="53" t="s">
        <v>60</v>
      </c>
      <c r="F64" s="54" t="s">
        <v>61</v>
      </c>
      <c r="G64" s="54"/>
      <c r="H64" s="54"/>
      <c r="I64" s="55" t="s">
        <v>62</v>
      </c>
      <c r="J64"/>
      <c r="K64"/>
      <c r="L64" s="56"/>
    </row>
    <row r="65" spans="4:12" s="56" customFormat="1" ht="28.5" customHeight="1" hidden="1">
      <c r="D65" s="57"/>
      <c r="E65" s="58" t="s">
        <v>63</v>
      </c>
      <c r="F65" s="59" t="e">
        <f>#REF!</f>
        <v>#REF!</v>
      </c>
      <c r="G65" s="59"/>
      <c r="H65" s="59"/>
      <c r="I65" s="60" t="e">
        <f>ROUND(F65/$F$5,2)</f>
        <v>#REF!</v>
      </c>
      <c r="J65"/>
      <c r="K65"/>
      <c r="L65"/>
    </row>
    <row r="67" spans="2:4" ht="15">
      <c r="B67" s="17" t="s">
        <v>52</v>
      </c>
      <c r="C67" s="17" t="s">
        <v>64</v>
      </c>
      <c r="D67" s="17" t="s">
        <v>65</v>
      </c>
    </row>
    <row r="68" spans="2:4" ht="15">
      <c r="B68" s="17">
        <v>20.64</v>
      </c>
      <c r="C68" s="17">
        <v>23.64</v>
      </c>
      <c r="D68" s="61">
        <f>C68/B68-1</f>
        <v>0.14534883720930236</v>
      </c>
    </row>
  </sheetData>
  <sheetProtection/>
  <mergeCells count="10">
    <mergeCell ref="B61:C61"/>
    <mergeCell ref="B62:C62"/>
    <mergeCell ref="B56:D56"/>
    <mergeCell ref="B59:C59"/>
    <mergeCell ref="B60:C60"/>
    <mergeCell ref="I3:J6"/>
    <mergeCell ref="E55:I55"/>
    <mergeCell ref="B57:C57"/>
    <mergeCell ref="B58:C58"/>
    <mergeCell ref="D48:J48"/>
  </mergeCells>
  <printOptions/>
  <pageMargins left="0.25" right="0.25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2017-03-17T06:11:20Z</cp:lastPrinted>
  <dcterms:created xsi:type="dcterms:W3CDTF">2017-03-16T12:26:22Z</dcterms:created>
  <dcterms:modified xsi:type="dcterms:W3CDTF">2017-03-17T07:33:42Z</dcterms:modified>
  <cp:category/>
  <cp:version/>
  <cp:contentType/>
  <cp:contentStatus/>
</cp:coreProperties>
</file>