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<sst xmlns="http://schemas.openxmlformats.org/spreadsheetml/2006/main" count="96" uniqueCount="64">
  <si>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Площадь жилых помещений кв.м.</t>
  </si>
  <si>
    <t>Смета текущих расходов ТСЖ "Ватутина 12/1" на 2021 год</t>
  </si>
  <si>
    <t>Площадь нежилых помещений кв.м.</t>
  </si>
  <si>
    <t>Общая площадь дома кв.м.</t>
  </si>
  <si>
    <t>Получатель платежей</t>
  </si>
  <si>
    <t>Назначение расхода</t>
  </si>
  <si>
    <t>Итого</t>
  </si>
  <si>
    <t>Взнагражене</t>
  </si>
  <si>
    <t>на руки</t>
  </si>
  <si>
    <t>НДФЛ 13%</t>
  </si>
  <si>
    <t>начислено всего,  в  том числе НДФЛ 13%</t>
  </si>
  <si>
    <t>Пенсионные налоги</t>
  </si>
  <si>
    <t>ТСЖ</t>
  </si>
  <si>
    <t>Председатель Правления, руб в месяц</t>
  </si>
  <si>
    <t>Штат</t>
  </si>
  <si>
    <t>начислено всего (Оклад), в  том числе НДФЛ 13%</t>
  </si>
  <si>
    <t>Бухгалтер</t>
  </si>
  <si>
    <t>Дворник с мая по октбрь 15000 руб с ноября по апрель 20000 руб</t>
  </si>
  <si>
    <t>Паспортист</t>
  </si>
  <si>
    <t>Уборщица</t>
  </si>
  <si>
    <t>руб в месяц</t>
  </si>
  <si>
    <t>ФОТ руб в месяц</t>
  </si>
  <si>
    <t>Отпускные</t>
  </si>
  <si>
    <t>Председатель Правления</t>
  </si>
  <si>
    <t>Дворник</t>
  </si>
  <si>
    <t>ФОТ отпускные руб в месяц</t>
  </si>
  <si>
    <t>НДФЛ 13% руб в месяц</t>
  </si>
  <si>
    <t>Налоги на фонд оплаты труда пенсионные (30,2%) с отпускных, руб в месяц</t>
  </si>
  <si>
    <t>Подрядчик (исполнитель работ)</t>
  </si>
  <si>
    <t>Банковское обслуживание</t>
  </si>
  <si>
    <t>Хознужды, БИП и тд.</t>
  </si>
  <si>
    <t>ОРС</t>
  </si>
  <si>
    <t>НП «Объединенная расчётная система»</t>
  </si>
  <si>
    <t>Обслуживание по общедомовым коммуникациям, тепло + вода + водоотведение  + автоматика узла. Текущие работы.</t>
  </si>
  <si>
    <t>ИП Шевченко Михаил Иванович</t>
  </si>
  <si>
    <t>Вывоз снега</t>
  </si>
  <si>
    <t>Содержание общего имущества, текущий ремонт, модернизация общего домового имущества, содержание и ремонт шлагбаума, поверка общедомовых приборов учета,  страхование лифтов, страхование от причинения третьим, судебные расходы,госпошлина,юридическое сопровожение, доступ в базу орс, приобреьение ЭЦП, услуги связи, ежегодный осмотр ИПУ, вознаграждение ревизора.</t>
  </si>
  <si>
    <t>Электрика +  ППР (планово-предупредительный ремонт) щитовой + ППР щитовых на этажах</t>
  </si>
  <si>
    <t>ИП Титовец Олег Дмитриевич</t>
  </si>
  <si>
    <t>Налоги УСН</t>
  </si>
  <si>
    <t>Сист. доступа, видеонаблюдения</t>
  </si>
  <si>
    <t xml:space="preserve">ООО “Модуль” </t>
  </si>
  <si>
    <r>
      <rPr>
        <b/>
        <sz val="11"/>
        <color indexed="8"/>
        <rFont val="Calibri"/>
        <family val="2"/>
      </rPr>
      <t>Обслуживание систем:</t>
    </r>
    <r>
      <rPr>
        <sz val="10"/>
        <rFont val="Arial Cyr"/>
        <family val="0"/>
      </rPr>
      <t xml:space="preserve"> Система пожарной сигнализации; Система дымоудаления и подпора воздуха; Система противопожарного водоснабжения </t>
    </r>
  </si>
  <si>
    <t>Обслуживание лифтов</t>
  </si>
  <si>
    <t>ООО "ИЦ Ремтехэксперт"</t>
  </si>
  <si>
    <t>Охрана</t>
  </si>
  <si>
    <t>ООО "Охранное предприятие Скиф"</t>
  </si>
  <si>
    <t>Итого общий бюджет расходов:</t>
  </si>
  <si>
    <t>Доходная часть</t>
  </si>
  <si>
    <t>Сдача в аренду подсобных помещений на этажах</t>
  </si>
  <si>
    <t>Сибирские сети</t>
  </si>
  <si>
    <t>Ростелеком</t>
  </si>
  <si>
    <t>Итого общий бюджет доходов:</t>
  </si>
  <si>
    <t>Тариф 2014</t>
  </si>
  <si>
    <t>Статья расходов (ежемесячные)</t>
  </si>
  <si>
    <t>Cреднемесячный расход</t>
  </si>
  <si>
    <t>Тариф на 1 кв.м. жилой (не жилой) площади согласно правоустанавливающим документам</t>
  </si>
  <si>
    <t>Опслуживание ОПУ</t>
  </si>
  <si>
    <t>Сист. доступа, видеонаб.</t>
  </si>
  <si>
    <t>Обслуживание ППА</t>
  </si>
  <si>
    <t>Содержание жилья</t>
  </si>
  <si>
    <t>Содержание и текущий ремонт общедомового имущества</t>
  </si>
  <si>
    <t>Итого:</t>
  </si>
  <si>
    <t>Тарифы на содержание жилья 2021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</si>
</sst>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5"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2" fontId="5" fillId="3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3" borderId="4" xfId="0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2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left" vertical="justify" wrapText="1"/>
    </xf>
    <xf numFmtId="2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3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wrapText="1"/>
    </xf>
    <xf numFmtId="0" fontId="11" fillId="3" borderId="7" xfId="0" applyFont="1" applyFill="1" applyBorder="1" applyAlignment="1">
      <alignment wrapText="1"/>
    </xf>
    <xf numFmtId="2" fontId="11" fillId="3" borderId="8" xfId="0" applyNumberFormat="1" applyFont="1" applyFill="1" applyBorder="1" applyAlignment="1">
      <alignment wrapText="1"/>
    </xf>
    <xf numFmtId="2" fontId="11" fillId="3" borderId="8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wrapText="1"/>
    </xf>
    <xf numFmtId="0" fontId="11" fillId="3" borderId="6" xfId="0" applyFont="1" applyFill="1" applyBorder="1" applyAlignment="1">
      <alignment/>
    </xf>
    <xf numFmtId="2" fontId="11" fillId="3" borderId="1" xfId="0" applyNumberFormat="1" applyFont="1" applyFill="1" applyBorder="1" applyAlignment="1">
      <alignment/>
    </xf>
    <xf numFmtId="0" fontId="0" fillId="4" borderId="10" xfId="0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3" borderId="12" xfId="0" applyFont="1" applyFill="1" applyBorder="1" applyAlignment="1">
      <alignment/>
    </xf>
    <xf numFmtId="2" fontId="12" fillId="4" borderId="13" xfId="0" applyNumberFormat="1" applyFont="1" applyFill="1" applyBorder="1" applyAlignment="1">
      <alignment/>
    </xf>
    <xf numFmtId="2" fontId="13" fillId="4" borderId="0" xfId="0" applyNumberFormat="1" applyFont="1" applyFill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12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4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D43">
      <selection activeCell="I61" sqref="I61"/>
    </sheetView>
  </sheetViews>
  <sheetFormatPr defaultColWidth="9.00390625" defaultRowHeight="12.75"/>
  <cols>
    <col min="1" max="3" width="0" style="0" hidden="1" customWidth="1"/>
    <col min="4" max="4" width="45.625" style="0" customWidth="1"/>
    <col min="5" max="5" width="21.375" style="0" bestFit="1" customWidth="1"/>
    <col min="6" max="6" width="10.625" style="0" customWidth="1"/>
    <col min="7" max="7" width="21.375" style="0" customWidth="1"/>
    <col min="8" max="8" width="28.125" style="0" customWidth="1"/>
    <col min="9" max="9" width="31.00390625" style="0" customWidth="1"/>
  </cols>
  <sheetData>
    <row r="1" spans="3:9" ht="15">
      <c r="C1" s="1"/>
      <c r="D1" s="2" t="s">
        <v>0</v>
      </c>
      <c r="E1" s="3">
        <f>E3-E2</f>
        <v>8542.300000000001</v>
      </c>
      <c r="F1" s="4"/>
      <c r="G1" s="4"/>
      <c r="H1" s="103" t="s">
        <v>1</v>
      </c>
      <c r="I1" s="104"/>
    </row>
    <row r="2" spans="3:9" ht="15">
      <c r="C2" s="1"/>
      <c r="D2" s="2" t="s">
        <v>2</v>
      </c>
      <c r="E2" s="3">
        <f>371.9+197.9+34</f>
        <v>603.8</v>
      </c>
      <c r="F2" s="4"/>
      <c r="G2" s="4"/>
      <c r="H2" s="105"/>
      <c r="I2" s="106"/>
    </row>
    <row r="3" spans="3:9" ht="15">
      <c r="C3" s="1"/>
      <c r="D3" s="2" t="s">
        <v>3</v>
      </c>
      <c r="E3" s="3">
        <v>9146.1</v>
      </c>
      <c r="F3" s="4"/>
      <c r="G3" s="4"/>
      <c r="H3" s="105"/>
      <c r="I3" s="106"/>
    </row>
    <row r="4" spans="3:9" ht="13.5" thickBot="1">
      <c r="C4" s="1"/>
      <c r="D4" s="1"/>
      <c r="E4" s="5"/>
      <c r="F4" s="5"/>
      <c r="G4" s="5"/>
      <c r="H4" s="105"/>
      <c r="I4" s="106"/>
    </row>
    <row r="5" spans="1:9" ht="15">
      <c r="A5" s="6"/>
      <c r="B5" s="6"/>
      <c r="C5" s="2"/>
      <c r="D5" s="7"/>
      <c r="E5" s="8"/>
      <c r="F5" s="8"/>
      <c r="G5" s="8"/>
      <c r="H5" s="9"/>
      <c r="I5" s="10"/>
    </row>
    <row r="6" spans="3:9" ht="75">
      <c r="C6" s="11" t="s">
        <v>4</v>
      </c>
      <c r="D6" s="12" t="s">
        <v>5</v>
      </c>
      <c r="E6" s="13" t="s">
        <v>6</v>
      </c>
      <c r="F6" s="14"/>
      <c r="G6" s="13"/>
      <c r="H6" s="15"/>
      <c r="I6" s="16"/>
    </row>
    <row r="7" spans="3:9" ht="30">
      <c r="C7" s="1"/>
      <c r="D7" s="17" t="s">
        <v>7</v>
      </c>
      <c r="E7" s="18" t="s">
        <v>8</v>
      </c>
      <c r="F7" s="19"/>
      <c r="G7" s="20" t="s">
        <v>9</v>
      </c>
      <c r="H7" s="21" t="s">
        <v>10</v>
      </c>
      <c r="I7" s="20" t="s">
        <v>11</v>
      </c>
    </row>
    <row r="8" spans="3:9" ht="15">
      <c r="C8" s="22" t="s">
        <v>12</v>
      </c>
      <c r="D8" s="23" t="s">
        <v>13</v>
      </c>
      <c r="E8" s="24">
        <v>23300</v>
      </c>
      <c r="F8" s="25"/>
      <c r="G8" s="26">
        <f>ROUND(H8*13/100,0)</f>
        <v>3482</v>
      </c>
      <c r="H8" s="27">
        <f>E8/0.87</f>
        <v>26781.6091954023</v>
      </c>
      <c r="I8" s="28">
        <f>ROUND(H8*30.2/100,2)</f>
        <v>8088.05</v>
      </c>
    </row>
    <row r="9" spans="3:9" ht="12.75">
      <c r="C9" s="1"/>
      <c r="D9" s="29"/>
      <c r="E9" s="30"/>
      <c r="F9" s="31"/>
      <c r="G9" s="28"/>
      <c r="H9" s="32"/>
      <c r="I9" s="28"/>
    </row>
    <row r="10" spans="3:9" ht="25.5">
      <c r="C10" s="1"/>
      <c r="D10" s="33" t="s">
        <v>14</v>
      </c>
      <c r="E10" s="34" t="s">
        <v>8</v>
      </c>
      <c r="F10" s="35"/>
      <c r="G10" s="36" t="s">
        <v>9</v>
      </c>
      <c r="H10" s="37" t="s">
        <v>15</v>
      </c>
      <c r="I10" s="36" t="s">
        <v>11</v>
      </c>
    </row>
    <row r="11" spans="3:9" ht="15">
      <c r="C11" s="22" t="s">
        <v>12</v>
      </c>
      <c r="D11" s="38" t="s">
        <v>16</v>
      </c>
      <c r="E11" s="39">
        <v>13000</v>
      </c>
      <c r="F11" s="25"/>
      <c r="G11" s="40">
        <f>ROUND(H11*13/100,0)</f>
        <v>1943</v>
      </c>
      <c r="H11" s="41">
        <f>E11/0.87</f>
        <v>14942.528735632184</v>
      </c>
      <c r="I11" s="40">
        <f>ROUND(H11*30.2/100,2)</f>
        <v>4512.64</v>
      </c>
    </row>
    <row r="12" spans="3:9" ht="26.25">
      <c r="C12" s="22" t="s">
        <v>12</v>
      </c>
      <c r="D12" s="38" t="s">
        <v>17</v>
      </c>
      <c r="E12" s="39">
        <v>17500</v>
      </c>
      <c r="F12" s="25"/>
      <c r="G12" s="40">
        <f>ROUND(H12*13/100,0)</f>
        <v>2615</v>
      </c>
      <c r="H12" s="41">
        <f>E12/0.87</f>
        <v>20114.94252873563</v>
      </c>
      <c r="I12" s="40">
        <f>ROUND(H12*30.2/100,2)</f>
        <v>6074.71</v>
      </c>
    </row>
    <row r="13" spans="3:9" ht="15">
      <c r="C13" s="22" t="s">
        <v>12</v>
      </c>
      <c r="D13" s="42" t="s">
        <v>18</v>
      </c>
      <c r="E13" s="25">
        <v>3000</v>
      </c>
      <c r="F13" s="25"/>
      <c r="G13" s="40">
        <f>ROUND(H13*13/100,0)</f>
        <v>448</v>
      </c>
      <c r="H13" s="41">
        <f>E13/0.87</f>
        <v>3448.2758620689656</v>
      </c>
      <c r="I13" s="40">
        <f>ROUND(H13*30.2/100,2)</f>
        <v>1041.38</v>
      </c>
    </row>
    <row r="14" spans="3:9" ht="15">
      <c r="C14" s="22" t="s">
        <v>12</v>
      </c>
      <c r="D14" s="38" t="s">
        <v>19</v>
      </c>
      <c r="E14" s="39">
        <v>15000</v>
      </c>
      <c r="F14" s="25"/>
      <c r="G14" s="40">
        <f>ROUND(H14*13/100,0)</f>
        <v>2241</v>
      </c>
      <c r="H14" s="41">
        <f>E14/0.87</f>
        <v>17241.379310344826</v>
      </c>
      <c r="I14" s="40">
        <f>ROUND(H14*30.2/100,2)</f>
        <v>5206.9</v>
      </c>
    </row>
    <row r="15" spans="1:9" ht="15">
      <c r="A15" s="43"/>
      <c r="B15" s="43"/>
      <c r="C15" s="44" t="s">
        <v>12</v>
      </c>
      <c r="D15" s="45" t="s">
        <v>20</v>
      </c>
      <c r="E15" s="46">
        <f>SUM(E11:E14)</f>
        <v>48500</v>
      </c>
      <c r="F15" s="46"/>
      <c r="G15" s="46">
        <f>SUM(G11:G14)</f>
        <v>7247</v>
      </c>
      <c r="H15" s="46">
        <f>SUM(H11:H14)</f>
        <v>55747.126436781604</v>
      </c>
      <c r="I15" s="46">
        <f>SUM(I11:I14)</f>
        <v>16835.629999999997</v>
      </c>
    </row>
    <row r="16" spans="1:9" ht="15">
      <c r="A16" s="43"/>
      <c r="B16" s="43"/>
      <c r="C16" s="44"/>
      <c r="D16" s="47"/>
      <c r="E16" s="46"/>
      <c r="F16" s="46"/>
      <c r="G16" s="46"/>
      <c r="H16" s="46"/>
      <c r="I16" s="46"/>
    </row>
    <row r="17" spans="1:9" ht="15">
      <c r="A17" s="48"/>
      <c r="B17" s="48"/>
      <c r="C17" s="49"/>
      <c r="D17" s="50" t="s">
        <v>21</v>
      </c>
      <c r="E17" s="51">
        <f>E8+E15</f>
        <v>71800</v>
      </c>
      <c r="F17" s="52"/>
      <c r="G17" s="51">
        <f>G8+G15</f>
        <v>10729</v>
      </c>
      <c r="H17" s="51">
        <f>H8+H15</f>
        <v>82528.7356321839</v>
      </c>
      <c r="I17" s="51">
        <f>I8+I15</f>
        <v>24923.679999999997</v>
      </c>
    </row>
    <row r="18" spans="1:9" ht="15">
      <c r="A18" s="48"/>
      <c r="B18" s="48"/>
      <c r="C18" s="49"/>
      <c r="D18" s="53"/>
      <c r="E18" s="54"/>
      <c r="F18" s="54"/>
      <c r="G18" s="54"/>
      <c r="H18" s="54"/>
      <c r="I18" s="54"/>
    </row>
    <row r="19" spans="1:9" ht="15">
      <c r="A19" s="48"/>
      <c r="B19" s="48"/>
      <c r="C19" s="49"/>
      <c r="D19" s="50" t="s">
        <v>22</v>
      </c>
      <c r="E19" s="55"/>
      <c r="F19" s="56"/>
      <c r="G19" s="56"/>
      <c r="H19" s="56"/>
      <c r="I19" s="56"/>
    </row>
    <row r="20" spans="3:9" ht="15">
      <c r="C20" s="22"/>
      <c r="D20" s="42" t="s">
        <v>23</v>
      </c>
      <c r="E20" s="25">
        <f>H20-G20</f>
        <v>22266.34667137421</v>
      </c>
      <c r="F20" s="25"/>
      <c r="G20" s="40">
        <f>ROUND(H20*13/100,0)</f>
        <v>3327</v>
      </c>
      <c r="H20" s="41">
        <f>H8/29.3*28</f>
        <v>25593.34667137421</v>
      </c>
      <c r="I20" s="40">
        <f>ROUND(H20*30.2/100,2)</f>
        <v>7729.19</v>
      </c>
    </row>
    <row r="21" spans="3:9" ht="15">
      <c r="C21" s="22"/>
      <c r="D21" s="42"/>
      <c r="E21" s="25"/>
      <c r="F21" s="25"/>
      <c r="G21" s="40"/>
      <c r="H21" s="41"/>
      <c r="I21" s="40"/>
    </row>
    <row r="22" spans="3:9" ht="15">
      <c r="C22" s="22"/>
      <c r="D22" s="38" t="s">
        <v>16</v>
      </c>
      <c r="E22" s="39">
        <f>H22-G22</f>
        <v>12423.549644972734</v>
      </c>
      <c r="F22" s="25"/>
      <c r="G22" s="40">
        <f>ROUND(H22*13/100,0)</f>
        <v>1856</v>
      </c>
      <c r="H22" s="41">
        <f>H11/29.3*28</f>
        <v>14279.549644972734</v>
      </c>
      <c r="I22" s="40">
        <f>ROUND(H22*30.2/100,2)</f>
        <v>4312.42</v>
      </c>
    </row>
    <row r="23" spans="3:9" ht="15">
      <c r="C23" s="22"/>
      <c r="D23" s="38" t="s">
        <v>24</v>
      </c>
      <c r="E23" s="39">
        <f>H23-G23</f>
        <v>16723.470675924837</v>
      </c>
      <c r="F23" s="25"/>
      <c r="G23" s="40">
        <f>ROUND(H23*13/100,0)</f>
        <v>2499</v>
      </c>
      <c r="H23" s="41">
        <f>H12/29.3*28</f>
        <v>19222.470675924837</v>
      </c>
      <c r="I23" s="40">
        <f>ROUND(H23*30.2/100,2)</f>
        <v>5805.19</v>
      </c>
    </row>
    <row r="24" spans="3:9" ht="15">
      <c r="C24" s="22"/>
      <c r="D24" s="42" t="s">
        <v>18</v>
      </c>
      <c r="E24" s="25">
        <f>H24-G24</f>
        <v>2867.2806873014006</v>
      </c>
      <c r="F24" s="25"/>
      <c r="G24" s="40">
        <f>ROUND(H24*13/100,0)</f>
        <v>428</v>
      </c>
      <c r="H24" s="41">
        <f>H13/29.3*28</f>
        <v>3295.2806873014006</v>
      </c>
      <c r="I24" s="40">
        <f>ROUND(H24*30.2/100,2)</f>
        <v>995.17</v>
      </c>
    </row>
    <row r="25" spans="3:9" ht="15">
      <c r="C25" s="22"/>
      <c r="D25" s="38" t="s">
        <v>19</v>
      </c>
      <c r="E25" s="39">
        <f>H25-G25</f>
        <v>14334.403436507</v>
      </c>
      <c r="F25" s="25"/>
      <c r="G25" s="40">
        <f>ROUND(H25*13/100,0)</f>
        <v>2142</v>
      </c>
      <c r="H25" s="41">
        <f>H14/29.3*28</f>
        <v>16476.403436507</v>
      </c>
      <c r="I25" s="40">
        <f>ROUND(H25*30.2/100,2)</f>
        <v>4975.87</v>
      </c>
    </row>
    <row r="26" spans="3:9" ht="15">
      <c r="C26" s="22"/>
      <c r="D26" s="45" t="s">
        <v>20</v>
      </c>
      <c r="E26" s="46">
        <f>SUM(E20:E25)</f>
        <v>68615.05111608018</v>
      </c>
      <c r="F26" s="46"/>
      <c r="G26" s="46">
        <f>SUM(G20:G25)</f>
        <v>10252</v>
      </c>
      <c r="H26" s="46">
        <f>SUM(H20:H25)</f>
        <v>78867.05111608018</v>
      </c>
      <c r="I26" s="46">
        <f>SUM(I20:I25)</f>
        <v>23817.839999999997</v>
      </c>
    </row>
    <row r="27" spans="3:9" ht="15">
      <c r="C27" s="22"/>
      <c r="D27" s="57"/>
      <c r="E27" s="46"/>
      <c r="F27" s="46"/>
      <c r="G27" s="46"/>
      <c r="H27" s="46"/>
      <c r="I27" s="46"/>
    </row>
    <row r="28" spans="3:9" ht="15">
      <c r="C28" s="22"/>
      <c r="D28" s="50" t="s">
        <v>25</v>
      </c>
      <c r="E28" s="51">
        <f>E26/12</f>
        <v>5717.920926340015</v>
      </c>
      <c r="F28" s="58"/>
      <c r="G28" s="46">
        <f>G26/12</f>
        <v>854.3333333333334</v>
      </c>
      <c r="H28" s="46">
        <f>H26/12</f>
        <v>6572.254259673348</v>
      </c>
      <c r="I28" s="46">
        <f>I26/12</f>
        <v>1984.8199999999997</v>
      </c>
    </row>
    <row r="29" spans="3:9" ht="15">
      <c r="C29" s="22"/>
      <c r="D29" s="50" t="s">
        <v>26</v>
      </c>
      <c r="E29" s="51">
        <f>G28+G8+G15</f>
        <v>11583.333333333332</v>
      </c>
      <c r="F29" s="58"/>
      <c r="G29" s="58"/>
      <c r="H29" s="59"/>
      <c r="I29" s="59"/>
    </row>
    <row r="30" spans="3:9" ht="30">
      <c r="C30" s="22"/>
      <c r="D30" s="50" t="s">
        <v>27</v>
      </c>
      <c r="E30" s="51">
        <f>I28+I15+I8</f>
        <v>26908.499999999996</v>
      </c>
      <c r="F30" s="58"/>
      <c r="G30" s="58"/>
      <c r="H30" s="58"/>
      <c r="I30" s="60"/>
    </row>
    <row r="31" spans="3:9" ht="37.5">
      <c r="C31" s="22"/>
      <c r="D31" s="61"/>
      <c r="E31" s="24"/>
      <c r="F31" s="24"/>
      <c r="G31" s="24"/>
      <c r="H31" s="62" t="s">
        <v>28</v>
      </c>
      <c r="I31" s="63"/>
    </row>
    <row r="32" spans="3:9" ht="15">
      <c r="C32" s="22" t="s">
        <v>12</v>
      </c>
      <c r="D32" s="61" t="s">
        <v>29</v>
      </c>
      <c r="E32" s="64">
        <v>2962</v>
      </c>
      <c r="F32" s="24"/>
      <c r="G32" s="24"/>
      <c r="H32" s="27" t="s">
        <v>12</v>
      </c>
      <c r="I32" s="26"/>
    </row>
    <row r="33" spans="3:9" ht="15">
      <c r="C33" s="22" t="s">
        <v>12</v>
      </c>
      <c r="D33" s="61" t="s">
        <v>30</v>
      </c>
      <c r="E33" s="65">
        <v>3600</v>
      </c>
      <c r="F33" s="25"/>
      <c r="G33" s="25"/>
      <c r="H33" s="27" t="s">
        <v>12</v>
      </c>
      <c r="I33" s="26"/>
    </row>
    <row r="34" spans="3:9" ht="26.25">
      <c r="C34" s="22" t="s">
        <v>12</v>
      </c>
      <c r="D34" s="61" t="s">
        <v>31</v>
      </c>
      <c r="E34" s="64">
        <v>8150</v>
      </c>
      <c r="F34" s="24"/>
      <c r="G34" s="24"/>
      <c r="H34" s="27" t="s">
        <v>32</v>
      </c>
      <c r="I34" s="26"/>
    </row>
    <row r="35" spans="3:9" ht="39">
      <c r="C35" s="22" t="s">
        <v>12</v>
      </c>
      <c r="D35" s="61" t="s">
        <v>33</v>
      </c>
      <c r="E35" s="65">
        <v>19000</v>
      </c>
      <c r="F35" s="25"/>
      <c r="G35" s="25"/>
      <c r="H35" s="27" t="s">
        <v>34</v>
      </c>
      <c r="I35" s="26"/>
    </row>
    <row r="36" spans="3:9" ht="15">
      <c r="C36" s="22"/>
      <c r="D36" s="61" t="s">
        <v>35</v>
      </c>
      <c r="E36" s="65">
        <v>5000</v>
      </c>
      <c r="F36" s="25"/>
      <c r="G36" s="25"/>
      <c r="H36" s="27" t="s">
        <v>12</v>
      </c>
      <c r="I36" s="26"/>
    </row>
    <row r="37" spans="3:9" ht="173.25">
      <c r="C37" s="22"/>
      <c r="D37" s="66" t="s">
        <v>36</v>
      </c>
      <c r="E37" s="67">
        <f>12700+500+667+2000</f>
        <v>15867</v>
      </c>
      <c r="F37" s="25"/>
      <c r="G37" s="25"/>
      <c r="H37" s="27" t="s">
        <v>12</v>
      </c>
      <c r="I37" s="26"/>
    </row>
    <row r="38" spans="3:9" ht="26.25">
      <c r="C38" s="22" t="s">
        <v>12</v>
      </c>
      <c r="D38" s="61" t="s">
        <v>37</v>
      </c>
      <c r="E38" s="64">
        <v>10000</v>
      </c>
      <c r="F38" s="24"/>
      <c r="G38" s="24"/>
      <c r="H38" s="27" t="s">
        <v>38</v>
      </c>
      <c r="I38" s="26"/>
    </row>
    <row r="39" spans="3:9" ht="15">
      <c r="C39" s="22" t="s">
        <v>12</v>
      </c>
      <c r="D39" s="68" t="s">
        <v>39</v>
      </c>
      <c r="E39" s="64">
        <f>((139000/12)+3700)/100*15</f>
        <v>2292.5</v>
      </c>
      <c r="F39" s="24"/>
      <c r="G39" s="24"/>
      <c r="H39" s="27" t="s">
        <v>12</v>
      </c>
      <c r="I39" s="26"/>
    </row>
    <row r="40" spans="1:9" ht="15">
      <c r="A40" s="69"/>
      <c r="B40" s="69"/>
      <c r="C40" s="22" t="s">
        <v>12</v>
      </c>
      <c r="D40" s="61" t="s">
        <v>40</v>
      </c>
      <c r="E40" s="64">
        <f>0.49*E3</f>
        <v>4481.589</v>
      </c>
      <c r="F40" s="24"/>
      <c r="G40" s="24"/>
      <c r="H40" s="27" t="s">
        <v>41</v>
      </c>
      <c r="I40" s="61"/>
    </row>
    <row r="41" spans="1:9" ht="54">
      <c r="A41" s="69"/>
      <c r="B41" s="69"/>
      <c r="C41" s="22" t="s">
        <v>12</v>
      </c>
      <c r="D41" s="68" t="s">
        <v>42</v>
      </c>
      <c r="E41" s="64">
        <v>6200</v>
      </c>
      <c r="F41" s="24"/>
      <c r="G41" s="24"/>
      <c r="H41" s="27" t="s">
        <v>41</v>
      </c>
      <c r="I41" s="26"/>
    </row>
    <row r="42" spans="3:9" ht="15">
      <c r="C42" s="22" t="s">
        <v>12</v>
      </c>
      <c r="D42" s="68" t="s">
        <v>43</v>
      </c>
      <c r="E42" s="64">
        <v>9500</v>
      </c>
      <c r="F42" s="24"/>
      <c r="G42" s="24"/>
      <c r="H42" s="27" t="s">
        <v>44</v>
      </c>
      <c r="I42" s="26"/>
    </row>
    <row r="43" spans="3:9" ht="26.25">
      <c r="C43" s="22" t="s">
        <v>12</v>
      </c>
      <c r="D43" s="68" t="s">
        <v>45</v>
      </c>
      <c r="E43" s="64">
        <v>38000</v>
      </c>
      <c r="F43" s="24"/>
      <c r="G43" s="24"/>
      <c r="H43" s="27" t="s">
        <v>46</v>
      </c>
      <c r="I43" s="26"/>
    </row>
    <row r="44" spans="3:9" ht="15">
      <c r="C44" s="70"/>
      <c r="D44" s="71"/>
      <c r="E44" s="72"/>
      <c r="F44" s="73"/>
      <c r="G44" s="73"/>
      <c r="H44" s="74"/>
      <c r="I44" s="75"/>
    </row>
    <row r="45" spans="3:9" ht="15">
      <c r="C45" s="70"/>
      <c r="D45" s="71"/>
      <c r="E45" s="72"/>
      <c r="F45" s="73"/>
      <c r="G45" s="73"/>
      <c r="H45" s="74"/>
      <c r="I45" s="75"/>
    </row>
    <row r="46" spans="3:9" ht="15">
      <c r="C46" s="70"/>
      <c r="D46" s="71"/>
      <c r="E46" s="72"/>
      <c r="F46" s="73"/>
      <c r="G46" s="73"/>
      <c r="H46" s="74"/>
      <c r="I46" s="75"/>
    </row>
    <row r="47" spans="1:9" ht="15">
      <c r="A47" s="6"/>
      <c r="B47" s="6"/>
      <c r="C47" s="2"/>
      <c r="D47" s="2" t="s">
        <v>47</v>
      </c>
      <c r="E47" s="76">
        <f>SUM(E32:E45)+E30+E29+E28+E17</f>
        <v>241062.84325967336</v>
      </c>
      <c r="F47" s="77"/>
      <c r="G47" s="77"/>
      <c r="H47" s="78"/>
      <c r="I47" s="6"/>
    </row>
    <row r="48" spans="1:9" ht="15">
      <c r="A48" s="6"/>
      <c r="B48" s="6"/>
      <c r="C48" s="107" t="s">
        <v>48</v>
      </c>
      <c r="D48" s="108"/>
      <c r="E48" s="108"/>
      <c r="F48" s="108"/>
      <c r="G48" s="108"/>
      <c r="H48" s="108"/>
      <c r="I48" s="109"/>
    </row>
    <row r="49" spans="1:9" ht="15">
      <c r="A49" s="6"/>
      <c r="B49" s="6"/>
      <c r="C49" s="79"/>
      <c r="D49" s="80"/>
      <c r="E49" s="80"/>
      <c r="F49" s="80"/>
      <c r="G49" s="80"/>
      <c r="H49" s="80"/>
      <c r="I49" s="81"/>
    </row>
    <row r="50" spans="3:9" ht="12.75">
      <c r="C50" s="82"/>
      <c r="D50" s="83" t="s">
        <v>49</v>
      </c>
      <c r="E50" s="84">
        <v>1400</v>
      </c>
      <c r="F50" s="85"/>
      <c r="G50" s="85"/>
      <c r="H50" s="84"/>
      <c r="I50" s="82"/>
    </row>
    <row r="51" spans="3:9" ht="12.75">
      <c r="C51" s="82"/>
      <c r="D51" s="83" t="s">
        <v>50</v>
      </c>
      <c r="E51" s="84">
        <v>1800</v>
      </c>
      <c r="F51" s="85"/>
      <c r="G51" s="85"/>
      <c r="H51" s="84"/>
      <c r="I51" s="82"/>
    </row>
    <row r="52" spans="3:9" ht="25.5">
      <c r="C52" s="29" t="s">
        <v>51</v>
      </c>
      <c r="D52" s="86" t="s">
        <v>51</v>
      </c>
      <c r="E52" s="87">
        <v>1000</v>
      </c>
      <c r="F52" s="88"/>
      <c r="G52" s="88"/>
      <c r="H52" s="32"/>
      <c r="I52" s="28"/>
    </row>
    <row r="53" spans="3:8" ht="15">
      <c r="C53" s="1"/>
      <c r="D53" s="2" t="s">
        <v>52</v>
      </c>
      <c r="E53" s="89">
        <f>SUM(E50:E52)</f>
        <v>4200</v>
      </c>
      <c r="F53" s="5"/>
      <c r="G53" s="5"/>
      <c r="H53" s="90"/>
    </row>
    <row r="54" spans="3:8" ht="13.5" thickBot="1">
      <c r="C54" s="1"/>
      <c r="D54" s="1"/>
      <c r="E54" s="5"/>
      <c r="F54" s="5"/>
      <c r="G54" s="5"/>
      <c r="H54" s="90"/>
    </row>
    <row r="55" spans="3:8" ht="15.75" thickBot="1">
      <c r="C55" s="1"/>
      <c r="D55" s="110" t="s">
        <v>63</v>
      </c>
      <c r="E55" s="111"/>
      <c r="F55" s="111"/>
      <c r="G55" s="111"/>
      <c r="H55" s="112"/>
    </row>
    <row r="56" spans="1:8" ht="60.75" thickBot="1">
      <c r="A56" s="113" t="s">
        <v>53</v>
      </c>
      <c r="B56" s="114"/>
      <c r="C56" s="115"/>
      <c r="D56" s="91" t="s">
        <v>54</v>
      </c>
      <c r="E56" s="92" t="s">
        <v>55</v>
      </c>
      <c r="F56" s="92"/>
      <c r="G56" s="92"/>
      <c r="H56" s="93" t="s">
        <v>56</v>
      </c>
    </row>
    <row r="57" spans="1:8" ht="15">
      <c r="A57" s="118" t="s">
        <v>45</v>
      </c>
      <c r="B57" s="119"/>
      <c r="C57" s="94">
        <v>3.64</v>
      </c>
      <c r="D57" s="95" t="str">
        <f>D43</f>
        <v>Охрана</v>
      </c>
      <c r="E57" s="96">
        <f>E43</f>
        <v>38000</v>
      </c>
      <c r="F57" s="96"/>
      <c r="G57" s="96"/>
      <c r="H57" s="96">
        <f>E57/E3</f>
        <v>4.154776352762379</v>
      </c>
    </row>
    <row r="58" spans="1:8" ht="15">
      <c r="A58" s="118" t="s">
        <v>43</v>
      </c>
      <c r="B58" s="119"/>
      <c r="C58" s="94">
        <v>1.03</v>
      </c>
      <c r="D58" s="95" t="str">
        <f>D42</f>
        <v>Обслуживание лифтов</v>
      </c>
      <c r="E58" s="96">
        <f>E42</f>
        <v>9500</v>
      </c>
      <c r="F58" s="96"/>
      <c r="G58" s="96"/>
      <c r="H58" s="96">
        <f>E58/E3</f>
        <v>1.0386940881905948</v>
      </c>
    </row>
    <row r="59" spans="1:8" ht="15">
      <c r="A59" s="118" t="s">
        <v>57</v>
      </c>
      <c r="B59" s="119"/>
      <c r="C59" s="94">
        <v>0.45</v>
      </c>
      <c r="D59" s="95" t="s">
        <v>58</v>
      </c>
      <c r="E59" s="96">
        <f>E40</f>
        <v>4481.589</v>
      </c>
      <c r="F59" s="96"/>
      <c r="G59" s="96"/>
      <c r="H59" s="96">
        <f>E59/E3</f>
        <v>0.49</v>
      </c>
    </row>
    <row r="60" spans="1:8" ht="15">
      <c r="A60" s="118" t="s">
        <v>59</v>
      </c>
      <c r="B60" s="119"/>
      <c r="C60" s="94">
        <v>0.28</v>
      </c>
      <c r="D60" s="95" t="s">
        <v>59</v>
      </c>
      <c r="E60" s="96">
        <f>E41</f>
        <v>6200</v>
      </c>
      <c r="F60" s="96"/>
      <c r="G60" s="96"/>
      <c r="H60" s="96">
        <f>E60/E3</f>
        <v>0.677884562819125</v>
      </c>
    </row>
    <row r="61" spans="1:9" ht="30.75" thickBot="1">
      <c r="A61" s="116" t="s">
        <v>60</v>
      </c>
      <c r="B61" s="117"/>
      <c r="C61" s="97">
        <v>14.22</v>
      </c>
      <c r="D61" s="98" t="s">
        <v>61</v>
      </c>
      <c r="E61" s="96">
        <f>E47-E57-E58-E59-E60</f>
        <v>182881.25425967335</v>
      </c>
      <c r="F61" s="96"/>
      <c r="G61" s="96"/>
      <c r="H61" s="96">
        <f>E61/E3</f>
        <v>19.995545014779342</v>
      </c>
      <c r="I61" s="5"/>
    </row>
    <row r="62" spans="1:9" ht="29.25" thickBot="1">
      <c r="A62" s="6"/>
      <c r="B62" s="6"/>
      <c r="C62" s="99">
        <f>SUM(C57:C61)</f>
        <v>19.62</v>
      </c>
      <c r="D62" s="100" t="s">
        <v>62</v>
      </c>
      <c r="E62" s="77"/>
      <c r="F62" s="77"/>
      <c r="G62" s="77"/>
      <c r="H62" s="101">
        <f>SUM(H57:H61)</f>
        <v>26.356900018551443</v>
      </c>
      <c r="I62" s="6"/>
    </row>
    <row r="64" ht="23.25">
      <c r="H64" s="102"/>
    </row>
  </sheetData>
  <mergeCells count="9">
    <mergeCell ref="A61:B61"/>
    <mergeCell ref="A57:B57"/>
    <mergeCell ref="A58:B58"/>
    <mergeCell ref="A59:B59"/>
    <mergeCell ref="A60:B60"/>
    <mergeCell ref="H1:I4"/>
    <mergeCell ref="C48:I48"/>
    <mergeCell ref="D55:H55"/>
    <mergeCell ref="A56:C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2021-03-25T05:24:30Z</dcterms:created>
  <dcterms:modified xsi:type="dcterms:W3CDTF">2021-11-08T09:39:08Z</dcterms:modified>
  <cp:category/>
  <cp:version/>
  <cp:contentType/>
  <cp:contentStatus/>
</cp:coreProperties>
</file>