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2755" windowHeight="10275" activeTab="0"/>
  </bookViews>
  <sheets>
    <sheet name="Содержание дома 2019" sheetId="1" r:id="rId1"/>
  </sheets>
  <definedNames/>
  <calcPr fullCalcOnLoad="1"/>
</workbook>
</file>

<file path=xl/sharedStrings.xml><?xml version="1.0" encoding="utf-8"?>
<sst xmlns="http://schemas.openxmlformats.org/spreadsheetml/2006/main" count="111" uniqueCount="77">
  <si>
    <t>Площадь жилых помещений кв.м.</t>
  </si>
  <si>
    <t>Площадь нежилых помещений кв.м.</t>
  </si>
  <si>
    <t>Общая площадь дома кв.м.</t>
  </si>
  <si>
    <t>Получатель платежей</t>
  </si>
  <si>
    <t>Назначение расхода</t>
  </si>
  <si>
    <t>Итого</t>
  </si>
  <si>
    <t>на руки</t>
  </si>
  <si>
    <t>НДФЛ 13%</t>
  </si>
  <si>
    <t>Пенсионные налоги</t>
  </si>
  <si>
    <t>ТСЖ</t>
  </si>
  <si>
    <t>Штат</t>
  </si>
  <si>
    <t>начислено всего (Оклад), в  том числе НДФЛ 13%</t>
  </si>
  <si>
    <t>Бухгалтер</t>
  </si>
  <si>
    <t>Дворник</t>
  </si>
  <si>
    <t>Паспортист</t>
  </si>
  <si>
    <t>Уборщица</t>
  </si>
  <si>
    <t>Отпускные</t>
  </si>
  <si>
    <t>Председатель Правления</t>
  </si>
  <si>
    <t>Подрядчик (исполнитель работ)</t>
  </si>
  <si>
    <t>Банковское обслуживание</t>
  </si>
  <si>
    <t>Содержание жилья</t>
  </si>
  <si>
    <t>Хознужды, БИП и тд.</t>
  </si>
  <si>
    <t>ОРС</t>
  </si>
  <si>
    <t>НП «Объединенная расчётная система»</t>
  </si>
  <si>
    <t>Обслуживание по общедомовым коммуникациям, тепло + вода + водоотведение  + автоматика узла. Текущие работы.</t>
  </si>
  <si>
    <t>ИП Шевченко Михаил Иванович</t>
  </si>
  <si>
    <t>Вывоз снега</t>
  </si>
  <si>
    <t>Электрика +  ППР (планово-предупредительный ремонт) щитовой + ППР щитовых на этажах</t>
  </si>
  <si>
    <t>ИП Титовец Олег Дмитриевич</t>
  </si>
  <si>
    <t>Налоги УСН</t>
  </si>
  <si>
    <t>Сист. доступа, шлагбаумы, видеонаблюдения</t>
  </si>
  <si>
    <t xml:space="preserve">ООО “Модуль” </t>
  </si>
  <si>
    <t>Обслуживание ППА</t>
  </si>
  <si>
    <t>Обслуживание лифтов</t>
  </si>
  <si>
    <t>ООО "ИЦ Ремтехэксперт"</t>
  </si>
  <si>
    <t>Охрана</t>
  </si>
  <si>
    <t>ООО "Охранное предприятие Скиф"</t>
  </si>
  <si>
    <t>Итого общий бюджет расходов:</t>
  </si>
  <si>
    <t>Доходная часть</t>
  </si>
  <si>
    <t>(1720-3500-9000-11600-35000)/12</t>
  </si>
  <si>
    <t>Сдача в аренду подсобных помещений на этажах</t>
  </si>
  <si>
    <t>Ростелеком</t>
  </si>
  <si>
    <t>Итого общий бюджет доходов:</t>
  </si>
  <si>
    <t>Тариф 2014</t>
  </si>
  <si>
    <t>Статья расходов (ежемесячные)</t>
  </si>
  <si>
    <t>Cреднемесячный расход</t>
  </si>
  <si>
    <t>Тариф на 1 кв.м. жилой (не жилой) площади согласно правоустанавливающим документам</t>
  </si>
  <si>
    <t>Опслуживание ОПУ</t>
  </si>
  <si>
    <t>Сист. доступа, видеонаб.</t>
  </si>
  <si>
    <t>Содержание и текущий ремонт общедомового имущества</t>
  </si>
  <si>
    <t>Итого:</t>
  </si>
  <si>
    <t>Статья расходов ( 2015г.)</t>
  </si>
  <si>
    <t>Общая сумма расхода по статье в ГОД</t>
  </si>
  <si>
    <t>Тариф на 1 кв.м. жилой (не жилой) площади согласно правоустанавливающих документов</t>
  </si>
  <si>
    <t>Целевые расходы МКД "Ватутина 12/1"</t>
  </si>
  <si>
    <t>Тариф 2015</t>
  </si>
  <si>
    <t>Отклонение</t>
  </si>
  <si>
    <r>
      <rPr>
        <b/>
        <sz val="11"/>
        <color indexed="8"/>
        <rFont val="Calibri"/>
        <family val="2"/>
      </rPr>
      <t>Обслуживание систем:</t>
    </r>
    <r>
      <rPr>
        <sz val="11"/>
        <color indexed="8"/>
        <rFont val="Calibri"/>
        <family val="2"/>
      </rPr>
      <t xml:space="preserve"> Система пожарной сигнализации; Система дымоудаления и подпора воздуха; Система противопожарного водоснабжения </t>
    </r>
  </si>
  <si>
    <t>НДФЛ 13% руб в месяц</t>
  </si>
  <si>
    <t>ФОТ отпускные руб в месяц</t>
  </si>
  <si>
    <t>Взнагражене</t>
  </si>
  <si>
    <t>ФОТ руб в месяц</t>
  </si>
  <si>
    <t>Председатель Правления, руб в месяц</t>
  </si>
  <si>
    <t>руб в месяц</t>
  </si>
  <si>
    <t>начислено всего,  в  том числе НДФЛ 13%</t>
  </si>
  <si>
    <t>Тарифы на содержание жилья 2018 год</t>
  </si>
  <si>
    <t>Сибирские сети</t>
  </si>
  <si>
    <t>УК СЗЛР</t>
  </si>
  <si>
    <t>ООО"Аренда жилья"</t>
  </si>
  <si>
    <t>ООО СК "Орион"</t>
  </si>
  <si>
    <t>Пени</t>
  </si>
  <si>
    <t>% по депозиту</t>
  </si>
  <si>
    <t>Румянцева ээ</t>
  </si>
  <si>
    <t>Смета текущих расходов ТСЖ "Ватутина 12/1" на 2019 год</t>
  </si>
  <si>
    <t>Налоги на фонд оплаты труда пенсионные (30,2%) с отпускных, руб в месяц</t>
  </si>
  <si>
    <t>Содержание общего имущества, текущий ремонт, модернизация общего домового имущества, поверка общедомовых приборов учета,  страхование лифтов, страхование от причинения третьим, судебные расходы,госпошлина,юридическое сопровожение, доступ в базу орс, приобреьение ЭЦП, услуги связи, ежегодный осмотр ИПУ, вознаграждение ревизора.</t>
  </si>
  <si>
    <t>Румянцева Н.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</si>
</sst>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%"/>
    <numFmt numFmtId="174" formatCode="#,##0.00\ &quot;₽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22"/>
      <color indexed="8"/>
      <name val="Calibri"/>
      <family val="2"/>
    </font>
    <font>
      <b/>
      <sz val="22"/>
      <color indexed="10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0" fontId="9" fillId="0" borderId="0" xfId="0" applyFont="1" applyAlignment="1">
      <alignment wrapText="1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24" borderId="10" xfId="0" applyFill="1" applyBorder="1" applyAlignment="1">
      <alignment wrapText="1"/>
    </xf>
    <xf numFmtId="0" fontId="0" fillId="24" borderId="11" xfId="0" applyFill="1" applyBorder="1" applyAlignment="1">
      <alignment wrapText="1"/>
    </xf>
    <xf numFmtId="2" fontId="0" fillId="24" borderId="11" xfId="0" applyNumberFormat="1" applyFont="1" applyFill="1" applyBorder="1" applyAlignment="1">
      <alignment/>
    </xf>
    <xf numFmtId="0" fontId="0" fillId="24" borderId="11" xfId="0" applyFill="1" applyBorder="1" applyAlignment="1">
      <alignment/>
    </xf>
    <xf numFmtId="2" fontId="0" fillId="24" borderId="11" xfId="0" applyNumberForma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wrapText="1"/>
    </xf>
    <xf numFmtId="0" fontId="0" fillId="0" borderId="11" xfId="0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23" fillId="24" borderId="10" xfId="0" applyFont="1" applyFill="1" applyBorder="1" applyAlignment="1">
      <alignment wrapText="1"/>
    </xf>
    <xf numFmtId="0" fontId="23" fillId="0" borderId="0" xfId="0" applyFont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/>
    </xf>
    <xf numFmtId="0" fontId="0" fillId="24" borderId="11" xfId="0" applyFill="1" applyBorder="1" applyAlignment="1">
      <alignment wrapText="1"/>
    </xf>
    <xf numFmtId="0" fontId="0" fillId="24" borderId="11" xfId="0" applyFont="1" applyFill="1" applyBorder="1" applyAlignment="1">
      <alignment wrapText="1"/>
    </xf>
    <xf numFmtId="0" fontId="0" fillId="24" borderId="0" xfId="0" applyFill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wrapText="1"/>
    </xf>
    <xf numFmtId="0" fontId="9" fillId="24" borderId="10" xfId="0" applyFont="1" applyFill="1" applyBorder="1" applyAlignment="1">
      <alignment horizontal="center" wrapText="1"/>
    </xf>
    <xf numFmtId="0" fontId="9" fillId="24" borderId="12" xfId="0" applyFont="1" applyFill="1" applyBorder="1" applyAlignment="1">
      <alignment horizontal="center" wrapText="1"/>
    </xf>
    <xf numFmtId="0" fontId="9" fillId="24" borderId="13" xfId="0" applyFont="1" applyFill="1" applyBorder="1" applyAlignment="1">
      <alignment horizontal="center" wrapText="1"/>
    </xf>
    <xf numFmtId="0" fontId="0" fillId="24" borderId="11" xfId="0" applyFill="1" applyBorder="1" applyAlignment="1">
      <alignment horizontal="center" wrapText="1"/>
    </xf>
    <xf numFmtId="2" fontId="0" fillId="24" borderId="11" xfId="0" applyNumberFormat="1" applyFill="1" applyBorder="1" applyAlignment="1">
      <alignment horizontal="right" wrapText="1"/>
    </xf>
    <xf numFmtId="2" fontId="0" fillId="24" borderId="11" xfId="0" applyNumberFormat="1" applyFill="1" applyBorder="1" applyAlignment="1">
      <alignment horizontal="center" wrapText="1"/>
    </xf>
    <xf numFmtId="2" fontId="0" fillId="0" borderId="11" xfId="0" applyNumberFormat="1" applyBorder="1" applyAlignment="1">
      <alignment horizontal="right"/>
    </xf>
    <xf numFmtId="0" fontId="17" fillId="24" borderId="14" xfId="0" applyFont="1" applyFill="1" applyBorder="1" applyAlignment="1">
      <alignment wrapText="1"/>
    </xf>
    <xf numFmtId="2" fontId="17" fillId="24" borderId="15" xfId="0" applyNumberFormat="1" applyFont="1" applyFill="1" applyBorder="1" applyAlignment="1">
      <alignment wrapText="1"/>
    </xf>
    <xf numFmtId="2" fontId="17" fillId="24" borderId="15" xfId="0" applyNumberFormat="1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/>
    </xf>
    <xf numFmtId="2" fontId="17" fillId="24" borderId="11" xfId="0" applyNumberFormat="1" applyFont="1" applyFill="1" applyBorder="1" applyAlignment="1">
      <alignment/>
    </xf>
    <xf numFmtId="0" fontId="0" fillId="25" borderId="16" xfId="0" applyFill="1" applyBorder="1" applyAlignment="1">
      <alignment wrapText="1"/>
    </xf>
    <xf numFmtId="0" fontId="0" fillId="25" borderId="17" xfId="0" applyFill="1" applyBorder="1" applyAlignment="1">
      <alignment wrapText="1"/>
    </xf>
    <xf numFmtId="0" fontId="17" fillId="24" borderId="13" xfId="0" applyFont="1" applyFill="1" applyBorder="1" applyAlignment="1">
      <alignment wrapText="1"/>
    </xf>
    <xf numFmtId="0" fontId="9" fillId="25" borderId="18" xfId="0" applyFont="1" applyFill="1" applyBorder="1" applyAlignment="1">
      <alignment wrapText="1"/>
    </xf>
    <xf numFmtId="0" fontId="9" fillId="24" borderId="19" xfId="0" applyFont="1" applyFill="1" applyBorder="1" applyAlignment="1">
      <alignment/>
    </xf>
    <xf numFmtId="2" fontId="26" fillId="25" borderId="20" xfId="0" applyNumberFormat="1" applyFont="1" applyFill="1" applyBorder="1" applyAlignment="1">
      <alignment/>
    </xf>
    <xf numFmtId="0" fontId="0" fillId="24" borderId="21" xfId="0" applyFill="1" applyBorder="1" applyAlignment="1">
      <alignment wrapText="1"/>
    </xf>
    <xf numFmtId="2" fontId="0" fillId="24" borderId="21" xfId="0" applyNumberFormat="1" applyFill="1" applyBorder="1" applyAlignment="1">
      <alignment wrapText="1"/>
    </xf>
    <xf numFmtId="2" fontId="0" fillId="24" borderId="21" xfId="0" applyNumberForma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24" borderId="11" xfId="0" applyFont="1" applyFill="1" applyBorder="1" applyAlignment="1">
      <alignment wrapText="1"/>
    </xf>
    <xf numFmtId="2" fontId="25" fillId="24" borderId="11" xfId="0" applyNumberFormat="1" applyFont="1" applyFill="1" applyBorder="1" applyAlignment="1">
      <alignment wrapText="1"/>
    </xf>
    <xf numFmtId="2" fontId="27" fillId="24" borderId="11" xfId="0" applyNumberFormat="1" applyFont="1" applyFill="1" applyBorder="1" applyAlignment="1">
      <alignment wrapText="1"/>
    </xf>
    <xf numFmtId="10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 wrapText="1"/>
    </xf>
    <xf numFmtId="2" fontId="0" fillId="0" borderId="11" xfId="0" applyNumberFormat="1" applyFill="1" applyBorder="1" applyAlignment="1">
      <alignment/>
    </xf>
    <xf numFmtId="2" fontId="28" fillId="0" borderId="11" xfId="0" applyNumberFormat="1" applyFont="1" applyFill="1" applyBorder="1" applyAlignment="1">
      <alignment/>
    </xf>
    <xf numFmtId="2" fontId="29" fillId="0" borderId="11" xfId="0" applyNumberFormat="1" applyFont="1" applyFill="1" applyBorder="1" applyAlignment="1">
      <alignment/>
    </xf>
    <xf numFmtId="0" fontId="0" fillId="26" borderId="11" xfId="0" applyFill="1" applyBorder="1" applyAlignment="1">
      <alignment horizontal="center" wrapText="1"/>
    </xf>
    <xf numFmtId="2" fontId="0" fillId="26" borderId="1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2" fontId="0" fillId="26" borderId="11" xfId="0" applyNumberFormat="1" applyFill="1" applyBorder="1" applyAlignment="1">
      <alignment horizontal="center" wrapText="1"/>
    </xf>
    <xf numFmtId="0" fontId="0" fillId="26" borderId="11" xfId="0" applyFill="1" applyBorder="1" applyAlignment="1">
      <alignment horizontal="center"/>
    </xf>
    <xf numFmtId="0" fontId="22" fillId="26" borderId="11" xfId="0" applyFont="1" applyFill="1" applyBorder="1" applyAlignment="1">
      <alignment horizontal="center"/>
    </xf>
    <xf numFmtId="0" fontId="0" fillId="24" borderId="11" xfId="0" applyFill="1" applyBorder="1" applyAlignment="1">
      <alignment horizontal="right" wrapText="1"/>
    </xf>
    <xf numFmtId="2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2" fontId="9" fillId="0" borderId="11" xfId="0" applyNumberFormat="1" applyFont="1" applyFill="1" applyBorder="1" applyAlignment="1">
      <alignment wrapText="1"/>
    </xf>
    <xf numFmtId="2" fontId="29" fillId="0" borderId="11" xfId="0" applyNumberFormat="1" applyFont="1" applyFill="1" applyBorder="1" applyAlignment="1">
      <alignment/>
    </xf>
    <xf numFmtId="2" fontId="28" fillId="0" borderId="11" xfId="0" applyNumberFormat="1" applyFont="1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2" fontId="28" fillId="0" borderId="0" xfId="0" applyNumberFormat="1" applyFont="1" applyFill="1" applyBorder="1" applyAlignment="1">
      <alignment/>
    </xf>
    <xf numFmtId="0" fontId="21" fillId="0" borderId="10" xfId="0" applyFont="1" applyBorder="1" applyAlignment="1">
      <alignment wrapText="1"/>
    </xf>
    <xf numFmtId="0" fontId="9" fillId="0" borderId="22" xfId="0" applyFont="1" applyBorder="1" applyAlignment="1">
      <alignment wrapText="1"/>
    </xf>
    <xf numFmtId="2" fontId="9" fillId="0" borderId="23" xfId="0" applyNumberFormat="1" applyFont="1" applyBorder="1" applyAlignment="1">
      <alignment/>
    </xf>
    <xf numFmtId="2" fontId="9" fillId="0" borderId="23" xfId="0" applyNumberFormat="1" applyFont="1" applyBorder="1" applyAlignment="1">
      <alignment wrapText="1"/>
    </xf>
    <xf numFmtId="0" fontId="9" fillId="0" borderId="23" xfId="0" applyFont="1" applyBorder="1" applyAlignment="1">
      <alignment/>
    </xf>
    <xf numFmtId="0" fontId="21" fillId="0" borderId="11" xfId="0" applyFont="1" applyBorder="1" applyAlignment="1">
      <alignment horizontal="center" wrapText="1"/>
    </xf>
    <xf numFmtId="2" fontId="21" fillId="0" borderId="11" xfId="0" applyNumberFormat="1" applyFont="1" applyBorder="1" applyAlignment="1">
      <alignment horizontal="center"/>
    </xf>
    <xf numFmtId="2" fontId="21" fillId="0" borderId="11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2" fillId="26" borderId="11" xfId="0" applyFont="1" applyFill="1" applyBorder="1" applyAlignment="1">
      <alignment horizontal="center" wrapText="1"/>
    </xf>
    <xf numFmtId="2" fontId="22" fillId="26" borderId="11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center"/>
    </xf>
    <xf numFmtId="0" fontId="22" fillId="26" borderId="11" xfId="0" applyFont="1" applyFill="1" applyBorder="1" applyAlignment="1">
      <alignment horizontal="center"/>
    </xf>
    <xf numFmtId="2" fontId="22" fillId="26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right" wrapText="1"/>
    </xf>
    <xf numFmtId="0" fontId="29" fillId="0" borderId="11" xfId="0" applyFont="1" applyBorder="1" applyAlignment="1">
      <alignment horizontal="right"/>
    </xf>
    <xf numFmtId="0" fontId="23" fillId="0" borderId="11" xfId="0" applyFont="1" applyBorder="1" applyAlignment="1">
      <alignment/>
    </xf>
    <xf numFmtId="0" fontId="28" fillId="0" borderId="11" xfId="0" applyFont="1" applyFill="1" applyBorder="1" applyAlignment="1">
      <alignment horizontal="center" wrapText="1"/>
    </xf>
    <xf numFmtId="2" fontId="28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0" fillId="0" borderId="11" xfId="0" applyFill="1" applyBorder="1" applyAlignment="1">
      <alignment horizontal="right" wrapText="1"/>
    </xf>
    <xf numFmtId="0" fontId="22" fillId="0" borderId="11" xfId="0" applyFont="1" applyFill="1" applyBorder="1" applyAlignment="1">
      <alignment horizontal="center" wrapText="1"/>
    </xf>
    <xf numFmtId="2" fontId="21" fillId="0" borderId="11" xfId="0" applyNumberFormat="1" applyFont="1" applyBorder="1" applyAlignment="1">
      <alignment wrapText="1"/>
    </xf>
    <xf numFmtId="0" fontId="21" fillId="0" borderId="11" xfId="0" applyFont="1" applyBorder="1" applyAlignment="1">
      <alignment/>
    </xf>
    <xf numFmtId="0" fontId="24" fillId="0" borderId="11" xfId="0" applyNumberFormat="1" applyFont="1" applyBorder="1" applyAlignment="1">
      <alignment horizontal="left" vertical="justify" wrapText="1"/>
    </xf>
    <xf numFmtId="0" fontId="0" fillId="24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2" fontId="9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4" fontId="23" fillId="0" borderId="0" xfId="0" applyNumberFormat="1" applyFont="1" applyFill="1" applyAlignment="1">
      <alignment/>
    </xf>
    <xf numFmtId="4" fontId="0" fillId="24" borderId="0" xfId="0" applyNumberFormat="1" applyFill="1" applyAlignment="1">
      <alignment/>
    </xf>
    <xf numFmtId="0" fontId="0" fillId="24" borderId="0" xfId="0" applyFill="1" applyBorder="1" applyAlignment="1">
      <alignment wrapText="1"/>
    </xf>
    <xf numFmtId="4" fontId="9" fillId="0" borderId="0" xfId="0" applyNumberFormat="1" applyFont="1" applyAlignment="1">
      <alignment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20" fillId="0" borderId="22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0" fillId="25" borderId="30" xfId="0" applyFill="1" applyBorder="1" applyAlignment="1">
      <alignment horizontal="left"/>
    </xf>
    <xf numFmtId="0" fontId="0" fillId="25" borderId="31" xfId="0" applyFill="1" applyBorder="1" applyAlignment="1">
      <alignment horizontal="left"/>
    </xf>
    <xf numFmtId="0" fontId="9" fillId="24" borderId="10" xfId="0" applyFont="1" applyFill="1" applyBorder="1" applyAlignment="1">
      <alignment horizontal="center" wrapText="1"/>
    </xf>
    <xf numFmtId="0" fontId="9" fillId="24" borderId="12" xfId="0" applyFont="1" applyFill="1" applyBorder="1" applyAlignment="1">
      <alignment horizontal="center" wrapText="1"/>
    </xf>
    <xf numFmtId="0" fontId="9" fillId="24" borderId="13" xfId="0" applyFont="1" applyFill="1" applyBorder="1" applyAlignment="1">
      <alignment horizontal="center" wrapText="1"/>
    </xf>
    <xf numFmtId="0" fontId="0" fillId="25" borderId="19" xfId="0" applyFill="1" applyBorder="1" applyAlignment="1">
      <alignment horizontal="left"/>
    </xf>
    <xf numFmtId="0" fontId="0" fillId="25" borderId="32" xfId="0" applyFill="1" applyBorder="1" applyAlignment="1">
      <alignment horizontal="left"/>
    </xf>
    <xf numFmtId="0" fontId="0" fillId="25" borderId="27" xfId="0" applyFill="1" applyBorder="1" applyAlignment="1">
      <alignment horizontal="center" wrapText="1"/>
    </xf>
    <xf numFmtId="0" fontId="0" fillId="25" borderId="28" xfId="0" applyFill="1" applyBorder="1" applyAlignment="1">
      <alignment horizontal="center" wrapText="1"/>
    </xf>
    <xf numFmtId="0" fontId="0" fillId="25" borderId="29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O76"/>
  <sheetViews>
    <sheetView tabSelected="1" workbookViewId="0" topLeftCell="E1">
      <pane xSplit="6" ySplit="7" topLeftCell="K44" activePane="bottomRight" state="frozen"/>
      <selection pane="topLeft" activeCell="E1" sqref="E1"/>
      <selection pane="topRight" activeCell="J1" sqref="J1"/>
      <selection pane="bottomLeft" activeCell="E8" sqref="E8"/>
      <selection pane="bottomRight" activeCell="E55" sqref="E55"/>
    </sheetView>
  </sheetViews>
  <sheetFormatPr defaultColWidth="9.140625" defaultRowHeight="15"/>
  <cols>
    <col min="1" max="1" width="0" style="0" hidden="1" customWidth="1"/>
    <col min="2" max="2" width="11.28125" style="0" hidden="1" customWidth="1"/>
    <col min="3" max="3" width="10.7109375" style="0" hidden="1" customWidth="1"/>
    <col min="4" max="4" width="14.7109375" style="1" hidden="1" customWidth="1"/>
    <col min="5" max="5" width="45.57421875" style="1" customWidth="1"/>
    <col min="6" max="6" width="21.421875" style="2" bestFit="1" customWidth="1"/>
    <col min="7" max="7" width="10.57421875" style="2" customWidth="1"/>
    <col min="8" max="8" width="21.421875" style="2" customWidth="1"/>
    <col min="9" max="9" width="28.140625" style="3" customWidth="1"/>
    <col min="10" max="10" width="31.00390625" style="0" customWidth="1"/>
    <col min="11" max="12" width="11.421875" style="0" bestFit="1" customWidth="1"/>
    <col min="13" max="13" width="10.57421875" style="0" customWidth="1"/>
    <col min="15" max="15" width="12.57421875" style="0" customWidth="1"/>
  </cols>
  <sheetData>
    <row r="1" ht="15" hidden="1"/>
    <row r="2" ht="10.5" customHeight="1" hidden="1" thickBot="1"/>
    <row r="3" spans="5:10" ht="25.5" customHeight="1">
      <c r="E3" s="4" t="s">
        <v>0</v>
      </c>
      <c r="F3" s="110">
        <f>F5-F4</f>
        <v>8542.300000000001</v>
      </c>
      <c r="G3" s="5"/>
      <c r="H3" s="5"/>
      <c r="I3" s="123" t="s">
        <v>73</v>
      </c>
      <c r="J3" s="124"/>
    </row>
    <row r="4" spans="5:10" ht="25.5" customHeight="1">
      <c r="E4" s="4" t="s">
        <v>1</v>
      </c>
      <c r="F4" s="110">
        <f>371.9+197.9+34</f>
        <v>603.8</v>
      </c>
      <c r="G4" s="5"/>
      <c r="H4" s="5"/>
      <c r="I4" s="125"/>
      <c r="J4" s="126"/>
    </row>
    <row r="5" spans="5:10" ht="25.5" customHeight="1">
      <c r="E5" s="4" t="s">
        <v>2</v>
      </c>
      <c r="F5" s="110">
        <v>9146.1</v>
      </c>
      <c r="G5" s="5"/>
      <c r="H5" s="5"/>
      <c r="I5" s="125"/>
      <c r="J5" s="126"/>
    </row>
    <row r="6" spans="9:10" ht="11.25" customHeight="1" thickBot="1">
      <c r="I6" s="125"/>
      <c r="J6" s="126"/>
    </row>
    <row r="7" spans="4:10" s="6" customFormat="1" ht="33.75" customHeight="1">
      <c r="D7" s="4"/>
      <c r="E7" s="83"/>
      <c r="F7" s="84"/>
      <c r="G7" s="84"/>
      <c r="H7" s="84"/>
      <c r="I7" s="85"/>
      <c r="J7" s="86"/>
    </row>
    <row r="8" spans="4:10" ht="20.25" customHeight="1">
      <c r="D8" s="82" t="s">
        <v>3</v>
      </c>
      <c r="E8" s="87" t="s">
        <v>4</v>
      </c>
      <c r="F8" s="88" t="s">
        <v>5</v>
      </c>
      <c r="G8" s="89"/>
      <c r="H8" s="88"/>
      <c r="I8" s="90"/>
      <c r="J8" s="91"/>
    </row>
    <row r="9" spans="5:10" ht="30">
      <c r="E9" s="92" t="s">
        <v>60</v>
      </c>
      <c r="F9" s="93" t="s">
        <v>6</v>
      </c>
      <c r="G9" s="94"/>
      <c r="H9" s="95" t="s">
        <v>7</v>
      </c>
      <c r="I9" s="96" t="s">
        <v>64</v>
      </c>
      <c r="J9" s="67" t="s">
        <v>8</v>
      </c>
    </row>
    <row r="10" spans="4:13" ht="15">
      <c r="D10" s="7" t="s">
        <v>9</v>
      </c>
      <c r="E10" s="68" t="s">
        <v>62</v>
      </c>
      <c r="F10" s="9">
        <v>23300</v>
      </c>
      <c r="G10" s="18"/>
      <c r="H10" s="10">
        <f>ROUND(I10*13/100,0)</f>
        <v>3482</v>
      </c>
      <c r="I10" s="11">
        <f>F10/0.87</f>
        <v>26781.6091954023</v>
      </c>
      <c r="J10" s="12">
        <f>ROUND(I10*30.2/100,2)</f>
        <v>8088.05</v>
      </c>
      <c r="K10" s="111"/>
      <c r="L10" s="111"/>
      <c r="M10" s="111"/>
    </row>
    <row r="11" spans="5:13" ht="15">
      <c r="E11" s="13"/>
      <c r="F11" s="14"/>
      <c r="G11" s="58"/>
      <c r="H11" s="15"/>
      <c r="I11" s="16"/>
      <c r="J11" s="12"/>
      <c r="K11" s="111"/>
      <c r="L11" s="111"/>
      <c r="M11" s="111"/>
    </row>
    <row r="12" spans="5:13" ht="30">
      <c r="E12" s="61" t="s">
        <v>10</v>
      </c>
      <c r="F12" s="62" t="s">
        <v>6</v>
      </c>
      <c r="G12" s="63"/>
      <c r="H12" s="64" t="s">
        <v>7</v>
      </c>
      <c r="I12" s="65" t="s">
        <v>11</v>
      </c>
      <c r="J12" s="66" t="s">
        <v>8</v>
      </c>
      <c r="K12" s="111"/>
      <c r="L12" s="111"/>
      <c r="M12" s="111"/>
    </row>
    <row r="13" spans="4:11" ht="15">
      <c r="D13" s="7" t="s">
        <v>9</v>
      </c>
      <c r="E13" s="97" t="s">
        <v>12</v>
      </c>
      <c r="F13" s="18">
        <v>10118</v>
      </c>
      <c r="G13" s="18"/>
      <c r="H13" s="56">
        <f>ROUND(I13*13/100,0)</f>
        <v>1512</v>
      </c>
      <c r="I13" s="57">
        <f>F13/0.87</f>
        <v>11629.885057471265</v>
      </c>
      <c r="J13" s="17">
        <f>ROUND(I13*30.2/100,2)</f>
        <v>3512.23</v>
      </c>
      <c r="K13" s="2"/>
    </row>
    <row r="14" spans="4:13" ht="15">
      <c r="D14" s="7" t="s">
        <v>9</v>
      </c>
      <c r="E14" s="97" t="s">
        <v>13</v>
      </c>
      <c r="F14" s="18">
        <v>14003</v>
      </c>
      <c r="G14" s="18"/>
      <c r="H14" s="56">
        <f>ROUND(I14*13/100,0)</f>
        <v>2092</v>
      </c>
      <c r="I14" s="57">
        <f>F14/0.87</f>
        <v>16095.402298850575</v>
      </c>
      <c r="J14" s="17">
        <f>ROUND(I14*30.2/100,2)</f>
        <v>4860.81</v>
      </c>
      <c r="K14" s="111"/>
      <c r="L14" s="111"/>
      <c r="M14" s="111"/>
    </row>
    <row r="15" spans="4:13" ht="15">
      <c r="D15" s="7" t="s">
        <v>9</v>
      </c>
      <c r="E15" s="97" t="s">
        <v>14</v>
      </c>
      <c r="F15" s="18">
        <v>3000</v>
      </c>
      <c r="G15" s="18"/>
      <c r="H15" s="56">
        <f>ROUND(I15*13/100,0)</f>
        <v>448</v>
      </c>
      <c r="I15" s="57">
        <f>F15/0.87</f>
        <v>3448.2758620689656</v>
      </c>
      <c r="J15" s="17">
        <f>ROUND(I15*30.2/100,2)</f>
        <v>1041.38</v>
      </c>
      <c r="K15" s="111"/>
      <c r="L15" s="111"/>
      <c r="M15" s="111"/>
    </row>
    <row r="16" spans="4:13" ht="15">
      <c r="D16" s="7" t="s">
        <v>9</v>
      </c>
      <c r="E16" s="97" t="s">
        <v>15</v>
      </c>
      <c r="F16" s="18">
        <v>11301</v>
      </c>
      <c r="G16" s="18"/>
      <c r="H16" s="56">
        <f>ROUND(I16*13/100,0)</f>
        <v>1689</v>
      </c>
      <c r="I16" s="57">
        <f>F16/0.87</f>
        <v>12989.655172413793</v>
      </c>
      <c r="J16" s="17">
        <f>ROUND(I16*30.2/100,2)</f>
        <v>3922.88</v>
      </c>
      <c r="K16" s="111"/>
      <c r="L16" s="111"/>
      <c r="M16" s="111"/>
    </row>
    <row r="17" spans="4:13" s="20" customFormat="1" ht="15">
      <c r="D17" s="19" t="s">
        <v>9</v>
      </c>
      <c r="E17" s="98" t="s">
        <v>63</v>
      </c>
      <c r="F17" s="73">
        <f>SUM(F13:F16)</f>
        <v>38422</v>
      </c>
      <c r="G17" s="73"/>
      <c r="H17" s="73">
        <f>SUM(H13:H16)</f>
        <v>5741</v>
      </c>
      <c r="I17" s="73">
        <f>SUM(I13:I16)</f>
        <v>44163.2183908046</v>
      </c>
      <c r="J17" s="73">
        <f>SUM(J13:J16)</f>
        <v>13337.300000000003</v>
      </c>
      <c r="K17" s="112"/>
      <c r="L17" s="112"/>
      <c r="M17" s="112"/>
    </row>
    <row r="18" spans="4:13" s="20" customFormat="1" ht="8.25" customHeight="1">
      <c r="D18" s="19"/>
      <c r="E18" s="99"/>
      <c r="F18" s="73"/>
      <c r="G18" s="73"/>
      <c r="H18" s="73"/>
      <c r="I18" s="73"/>
      <c r="J18" s="73"/>
      <c r="K18" s="112"/>
      <c r="L18" s="112"/>
      <c r="M18" s="112"/>
    </row>
    <row r="19" spans="4:13" s="22" customFormat="1" ht="15">
      <c r="D19" s="21"/>
      <c r="E19" s="100" t="s">
        <v>61</v>
      </c>
      <c r="F19" s="101">
        <f>F10+F17</f>
        <v>61722</v>
      </c>
      <c r="G19" s="59"/>
      <c r="H19" s="101">
        <f>H10+H17</f>
        <v>9223</v>
      </c>
      <c r="I19" s="101">
        <f>I10+I17</f>
        <v>70944.8275862069</v>
      </c>
      <c r="J19" s="101">
        <f>J10+J17</f>
        <v>21425.350000000002</v>
      </c>
      <c r="K19" s="113"/>
      <c r="L19" s="113"/>
      <c r="M19" s="113"/>
    </row>
    <row r="20" spans="4:13" s="22" customFormat="1" ht="21" customHeight="1">
      <c r="D20" s="21"/>
      <c r="E20" s="80"/>
      <c r="F20" s="81"/>
      <c r="G20" s="81"/>
      <c r="H20" s="81"/>
      <c r="I20" s="81"/>
      <c r="J20" s="81"/>
      <c r="K20" s="113"/>
      <c r="L20" s="113"/>
      <c r="M20" s="113"/>
    </row>
    <row r="21" spans="4:13" s="22" customFormat="1" ht="15">
      <c r="D21" s="21"/>
      <c r="E21" s="100" t="s">
        <v>16</v>
      </c>
      <c r="F21" s="102"/>
      <c r="G21" s="23"/>
      <c r="H21" s="23"/>
      <c r="I21" s="23"/>
      <c r="J21" s="23"/>
      <c r="K21" s="113"/>
      <c r="L21" s="113"/>
      <c r="M21" s="113"/>
    </row>
    <row r="22" spans="4:13" ht="15">
      <c r="D22" s="7"/>
      <c r="E22" s="97" t="s">
        <v>17</v>
      </c>
      <c r="F22" s="18">
        <f>I22-H22</f>
        <v>22266.34667137421</v>
      </c>
      <c r="G22" s="18"/>
      <c r="H22" s="56">
        <f>ROUND(I22*13/100,0)</f>
        <v>3327</v>
      </c>
      <c r="I22" s="57">
        <f>I10/29.3*28</f>
        <v>25593.34667137421</v>
      </c>
      <c r="J22" s="17">
        <f>ROUND(I22*30.2/100,2)</f>
        <v>7729.19</v>
      </c>
      <c r="K22" s="111"/>
      <c r="L22" s="111"/>
      <c r="M22" s="111"/>
    </row>
    <row r="23" spans="4:13" ht="15">
      <c r="D23" s="7"/>
      <c r="E23" s="103"/>
      <c r="F23" s="18"/>
      <c r="G23" s="18"/>
      <c r="H23" s="56"/>
      <c r="I23" s="57"/>
      <c r="J23" s="17"/>
      <c r="K23" s="111"/>
      <c r="L23" s="111"/>
      <c r="M23" s="111"/>
    </row>
    <row r="24" spans="4:10" ht="15">
      <c r="D24" s="7"/>
      <c r="E24" s="97" t="s">
        <v>12</v>
      </c>
      <c r="F24" s="18">
        <f>I24-H24</f>
        <v>9668.883331371857</v>
      </c>
      <c r="G24" s="18"/>
      <c r="H24" s="56">
        <f>ROUND(I24*13/100,0)</f>
        <v>1445</v>
      </c>
      <c r="I24" s="57">
        <f>I13/29.3*28</f>
        <v>11113.883331371857</v>
      </c>
      <c r="J24" s="17">
        <f>ROUND(I24*30.2/100,2)</f>
        <v>3356.39</v>
      </c>
    </row>
    <row r="25" spans="4:13" ht="15">
      <c r="D25" s="7"/>
      <c r="E25" s="97" t="s">
        <v>13</v>
      </c>
      <c r="F25" s="18">
        <f>I25-H25</f>
        <v>13381.27182142717</v>
      </c>
      <c r="G25" s="18"/>
      <c r="H25" s="56">
        <f>ROUND(I25*13/100,0)</f>
        <v>2000</v>
      </c>
      <c r="I25" s="57">
        <f>I14/29.3*28</f>
        <v>15381.27182142717</v>
      </c>
      <c r="J25" s="17">
        <f>ROUND(I25*30.2/100,2)</f>
        <v>4645.14</v>
      </c>
      <c r="K25" s="111"/>
      <c r="L25" s="111"/>
      <c r="M25" s="111"/>
    </row>
    <row r="26" spans="4:13" ht="15">
      <c r="D26" s="7"/>
      <c r="E26" s="97" t="s">
        <v>14</v>
      </c>
      <c r="F26" s="18">
        <f>I26-H26</f>
        <v>2867.2806873014006</v>
      </c>
      <c r="G26" s="18"/>
      <c r="H26" s="56">
        <f>ROUND(I26*13/100,0)</f>
        <v>428</v>
      </c>
      <c r="I26" s="57">
        <f>I15/29.3*28</f>
        <v>3295.2806873014006</v>
      </c>
      <c r="J26" s="17">
        <f>ROUND(I26*30.2/100,2)</f>
        <v>995.17</v>
      </c>
      <c r="K26" s="111"/>
      <c r="L26" s="111"/>
      <c r="M26" s="111"/>
    </row>
    <row r="27" spans="4:13" ht="15">
      <c r="D27" s="7"/>
      <c r="E27" s="97" t="s">
        <v>15</v>
      </c>
      <c r="F27" s="18">
        <f>I27-H27</f>
        <v>10799.322349064376</v>
      </c>
      <c r="G27" s="18"/>
      <c r="H27" s="56">
        <f>ROUND(I27*13/100,0)</f>
        <v>1614</v>
      </c>
      <c r="I27" s="57">
        <f>I16/29.3*28</f>
        <v>12413.322349064376</v>
      </c>
      <c r="J27" s="17">
        <f>ROUND(I27*30.2/100,2)</f>
        <v>3748.82</v>
      </c>
      <c r="K27" s="111"/>
      <c r="L27" s="111"/>
      <c r="M27" s="111"/>
    </row>
    <row r="28" spans="4:13" ht="15">
      <c r="D28" s="7"/>
      <c r="E28" s="98" t="s">
        <v>63</v>
      </c>
      <c r="F28" s="60">
        <f>SUM(F22:F27)</f>
        <v>58983.10486053901</v>
      </c>
      <c r="G28" s="60"/>
      <c r="H28" s="60">
        <f>SUM(H22:H27)</f>
        <v>8814</v>
      </c>
      <c r="I28" s="60">
        <f>SUM(I22:I27)</f>
        <v>67797.10486053901</v>
      </c>
      <c r="J28" s="60">
        <f>SUM(J22:J27)</f>
        <v>20474.71</v>
      </c>
      <c r="K28" s="111"/>
      <c r="L28" s="111"/>
      <c r="M28" s="111"/>
    </row>
    <row r="29" spans="4:13" ht="28.5" customHeight="1">
      <c r="D29" s="7"/>
      <c r="E29" s="104"/>
      <c r="F29" s="60"/>
      <c r="G29" s="60"/>
      <c r="H29" s="60"/>
      <c r="I29" s="60"/>
      <c r="J29" s="60"/>
      <c r="K29" s="111"/>
      <c r="L29" s="111"/>
      <c r="M29" s="111"/>
    </row>
    <row r="30" spans="4:13" ht="15">
      <c r="D30" s="7"/>
      <c r="E30" s="100" t="s">
        <v>59</v>
      </c>
      <c r="F30" s="74">
        <f>F28/12</f>
        <v>4915.258738378251</v>
      </c>
      <c r="G30" s="69"/>
      <c r="H30" s="60">
        <f>H28/12</f>
        <v>734.5</v>
      </c>
      <c r="I30" s="60">
        <f>I28/12</f>
        <v>5649.758738378251</v>
      </c>
      <c r="J30" s="60">
        <f>J28/12</f>
        <v>1706.2258333333332</v>
      </c>
      <c r="K30" s="111"/>
      <c r="L30" s="111"/>
      <c r="M30" s="111"/>
    </row>
    <row r="31" spans="4:13" ht="15">
      <c r="D31" s="7"/>
      <c r="E31" s="100" t="s">
        <v>58</v>
      </c>
      <c r="F31" s="74">
        <f>H30+H10+H17</f>
        <v>9957.5</v>
      </c>
      <c r="G31" s="69"/>
      <c r="H31" s="69"/>
      <c r="I31" s="70"/>
      <c r="J31" s="71"/>
      <c r="K31" s="111"/>
      <c r="L31" s="111"/>
      <c r="M31" s="111"/>
    </row>
    <row r="32" spans="4:13" ht="30">
      <c r="D32" s="7"/>
      <c r="E32" s="100" t="s">
        <v>74</v>
      </c>
      <c r="F32" s="74">
        <f>J30+J17+J10</f>
        <v>23131.575833333336</v>
      </c>
      <c r="G32" s="69"/>
      <c r="H32" s="69"/>
      <c r="I32" s="69"/>
      <c r="J32" s="72"/>
      <c r="K32" s="111"/>
      <c r="L32" s="111"/>
      <c r="M32" s="111"/>
    </row>
    <row r="33" spans="4:13" ht="37.5">
      <c r="D33" s="7"/>
      <c r="E33" s="8"/>
      <c r="F33" s="9"/>
      <c r="G33" s="9"/>
      <c r="H33" s="9"/>
      <c r="I33" s="105" t="s">
        <v>18</v>
      </c>
      <c r="J33" s="106"/>
      <c r="K33" s="111"/>
      <c r="L33" s="111"/>
      <c r="M33" s="111"/>
    </row>
    <row r="34" spans="4:13" ht="15">
      <c r="D34" s="7" t="s">
        <v>9</v>
      </c>
      <c r="E34" s="8" t="s">
        <v>19</v>
      </c>
      <c r="F34" s="75">
        <v>2962</v>
      </c>
      <c r="G34" s="9"/>
      <c r="H34" s="9"/>
      <c r="I34" s="11" t="s">
        <v>9</v>
      </c>
      <c r="J34" s="10"/>
      <c r="K34" s="111"/>
      <c r="L34" s="111"/>
      <c r="M34" s="111"/>
    </row>
    <row r="35" spans="4:13" ht="15">
      <c r="D35" s="7" t="s">
        <v>9</v>
      </c>
      <c r="E35" s="8" t="s">
        <v>21</v>
      </c>
      <c r="F35" s="76">
        <v>3600</v>
      </c>
      <c r="G35" s="18"/>
      <c r="H35" s="18"/>
      <c r="I35" s="11" t="s">
        <v>9</v>
      </c>
      <c r="J35" s="10"/>
      <c r="K35" s="111"/>
      <c r="L35" s="111"/>
      <c r="M35" s="111"/>
    </row>
    <row r="36" spans="4:13" ht="30">
      <c r="D36" s="7" t="s">
        <v>9</v>
      </c>
      <c r="E36" s="8" t="s">
        <v>22</v>
      </c>
      <c r="F36" s="75">
        <v>8150</v>
      </c>
      <c r="G36" s="9"/>
      <c r="H36" s="9"/>
      <c r="I36" s="11" t="s">
        <v>23</v>
      </c>
      <c r="J36" s="10"/>
      <c r="K36" s="111"/>
      <c r="L36" s="111"/>
      <c r="M36" s="111"/>
    </row>
    <row r="37" spans="4:13" ht="43.5" customHeight="1">
      <c r="D37" s="7" t="s">
        <v>9</v>
      </c>
      <c r="E37" s="8" t="s">
        <v>24</v>
      </c>
      <c r="F37" s="76">
        <v>19000</v>
      </c>
      <c r="G37" s="18"/>
      <c r="H37" s="18"/>
      <c r="I37" s="11" t="s">
        <v>25</v>
      </c>
      <c r="J37" s="10"/>
      <c r="K37" s="111"/>
      <c r="L37" s="111"/>
      <c r="M37" s="111"/>
    </row>
    <row r="38" spans="4:13" ht="43.5" customHeight="1">
      <c r="D38" s="7"/>
      <c r="E38" s="24" t="s">
        <v>26</v>
      </c>
      <c r="F38" s="76">
        <v>2500</v>
      </c>
      <c r="G38" s="18"/>
      <c r="H38" s="18"/>
      <c r="I38" s="11" t="s">
        <v>9</v>
      </c>
      <c r="J38" s="10"/>
      <c r="K38" s="111"/>
      <c r="L38" s="111"/>
      <c r="M38" s="111"/>
    </row>
    <row r="39" spans="4:13" ht="157.5">
      <c r="D39" s="7"/>
      <c r="E39" s="107" t="s">
        <v>75</v>
      </c>
      <c r="F39" s="76">
        <f>12700+500+667</f>
        <v>13867</v>
      </c>
      <c r="G39" s="18"/>
      <c r="H39" s="18"/>
      <c r="I39" s="11" t="s">
        <v>9</v>
      </c>
      <c r="J39" s="10"/>
      <c r="K39" s="111"/>
      <c r="L39" s="111"/>
      <c r="M39" s="111"/>
    </row>
    <row r="40" spans="4:13" ht="45">
      <c r="D40" s="7" t="s">
        <v>9</v>
      </c>
      <c r="E40" s="8" t="s">
        <v>27</v>
      </c>
      <c r="F40" s="75">
        <v>10000</v>
      </c>
      <c r="G40" s="9"/>
      <c r="H40" s="9"/>
      <c r="I40" s="11" t="s">
        <v>28</v>
      </c>
      <c r="J40" s="10"/>
      <c r="K40" s="111"/>
      <c r="L40" s="111"/>
      <c r="M40" s="111"/>
    </row>
    <row r="41" spans="4:13" ht="15">
      <c r="D41" s="7" t="s">
        <v>9</v>
      </c>
      <c r="E41" s="25" t="s">
        <v>29</v>
      </c>
      <c r="F41" s="75">
        <f>((139000/12)+3700)/100*15</f>
        <v>2292.5</v>
      </c>
      <c r="G41" s="9"/>
      <c r="H41" s="9"/>
      <c r="I41" s="11" t="s">
        <v>9</v>
      </c>
      <c r="J41" s="10"/>
      <c r="K41" s="111"/>
      <c r="L41" s="111"/>
      <c r="M41" s="111"/>
    </row>
    <row r="42" spans="4:13" s="26" customFormat="1" ht="17.25" customHeight="1">
      <c r="D42" s="7" t="s">
        <v>9</v>
      </c>
      <c r="E42" s="8" t="s">
        <v>30</v>
      </c>
      <c r="F42" s="75">
        <f>0.49*F5</f>
        <v>4481.589</v>
      </c>
      <c r="G42" s="9"/>
      <c r="H42" s="9"/>
      <c r="I42" s="11" t="s">
        <v>31</v>
      </c>
      <c r="J42" s="8"/>
      <c r="K42" s="111"/>
      <c r="L42" s="114"/>
      <c r="M42" s="111"/>
    </row>
    <row r="43" spans="4:13" s="26" customFormat="1" ht="57.75" customHeight="1">
      <c r="D43" s="7" t="s">
        <v>9</v>
      </c>
      <c r="E43" s="25" t="s">
        <v>57</v>
      </c>
      <c r="F43" s="75">
        <v>6200</v>
      </c>
      <c r="G43" s="9"/>
      <c r="H43" s="9"/>
      <c r="I43" s="11" t="s">
        <v>31</v>
      </c>
      <c r="J43" s="10"/>
      <c r="K43" s="111"/>
      <c r="L43" s="114"/>
      <c r="M43" s="111"/>
    </row>
    <row r="44" spans="4:13" ht="15">
      <c r="D44" s="7" t="s">
        <v>9</v>
      </c>
      <c r="E44" s="25" t="s">
        <v>33</v>
      </c>
      <c r="F44" s="75">
        <v>9500</v>
      </c>
      <c r="G44" s="9"/>
      <c r="H44" s="9"/>
      <c r="I44" s="11" t="s">
        <v>34</v>
      </c>
      <c r="J44" s="10"/>
      <c r="K44" s="111"/>
      <c r="L44" s="111"/>
      <c r="M44" s="111"/>
    </row>
    <row r="45" spans="4:13" ht="29.25" customHeight="1">
      <c r="D45" s="7" t="s">
        <v>9</v>
      </c>
      <c r="E45" s="25" t="s">
        <v>35</v>
      </c>
      <c r="F45" s="75">
        <v>38000</v>
      </c>
      <c r="G45" s="9"/>
      <c r="H45" s="9"/>
      <c r="I45" s="11" t="s">
        <v>36</v>
      </c>
      <c r="J45" s="10"/>
      <c r="K45" s="111"/>
      <c r="L45" s="111"/>
      <c r="M45" s="111"/>
    </row>
    <row r="46" spans="4:13" ht="29.25" customHeight="1">
      <c r="D46" s="115"/>
      <c r="E46" s="117"/>
      <c r="F46" s="118"/>
      <c r="G46" s="119"/>
      <c r="H46" s="119"/>
      <c r="I46" s="120"/>
      <c r="J46" s="121"/>
      <c r="K46" s="122"/>
      <c r="L46" s="122"/>
      <c r="M46" s="122"/>
    </row>
    <row r="47" spans="4:13" ht="29.25" customHeight="1">
      <c r="D47" s="115"/>
      <c r="E47" s="117"/>
      <c r="F47" s="118"/>
      <c r="G47" s="119"/>
      <c r="H47" s="119"/>
      <c r="I47" s="120"/>
      <c r="J47" s="121"/>
      <c r="K47" s="122"/>
      <c r="L47" s="122"/>
      <c r="M47" s="122"/>
    </row>
    <row r="48" spans="4:13" ht="29.25" customHeight="1">
      <c r="D48" s="115"/>
      <c r="E48" s="117"/>
      <c r="F48" s="118"/>
      <c r="G48" s="119"/>
      <c r="H48" s="119"/>
      <c r="I48" s="120"/>
      <c r="J48" s="121"/>
      <c r="K48" s="122"/>
      <c r="L48" s="122"/>
      <c r="M48" s="122"/>
    </row>
    <row r="49" spans="4:15" s="6" customFormat="1" ht="15">
      <c r="D49" s="4"/>
      <c r="E49" s="4" t="s">
        <v>37</v>
      </c>
      <c r="F49" s="77">
        <f>SUM(F34:F47)+F32+F31+F30+F19</f>
        <v>220279.42357171158</v>
      </c>
      <c r="G49" s="27"/>
      <c r="H49" s="27"/>
      <c r="I49" s="28"/>
      <c r="K49" s="111"/>
      <c r="L49" s="111"/>
      <c r="M49" s="111"/>
      <c r="O49" s="116"/>
    </row>
    <row r="50" spans="4:11" s="6" customFormat="1" ht="15" customHeight="1">
      <c r="D50" s="132" t="s">
        <v>38</v>
      </c>
      <c r="E50" s="133"/>
      <c r="F50" s="133"/>
      <c r="G50" s="133"/>
      <c r="H50" s="133"/>
      <c r="I50" s="133"/>
      <c r="J50" s="134"/>
      <c r="K50"/>
    </row>
    <row r="51" spans="4:11" s="6" customFormat="1" ht="15" customHeight="1">
      <c r="D51" s="29"/>
      <c r="E51" s="30"/>
      <c r="F51" s="30"/>
      <c r="G51" s="30"/>
      <c r="H51" s="30"/>
      <c r="I51" s="30"/>
      <c r="J51" s="31"/>
      <c r="K51"/>
    </row>
    <row r="52" spans="1:13" ht="30">
      <c r="A52" t="s">
        <v>39</v>
      </c>
      <c r="D52" s="32"/>
      <c r="E52" s="108" t="s">
        <v>40</v>
      </c>
      <c r="F52" s="34">
        <v>1400</v>
      </c>
      <c r="G52" s="33"/>
      <c r="H52" s="33"/>
      <c r="I52" s="34"/>
      <c r="J52" s="32"/>
      <c r="K52" s="111"/>
      <c r="L52" s="111"/>
      <c r="M52" s="111"/>
    </row>
    <row r="53" spans="4:13" ht="15">
      <c r="D53" s="32"/>
      <c r="E53" s="108" t="s">
        <v>67</v>
      </c>
      <c r="F53" s="34">
        <v>5140</v>
      </c>
      <c r="G53" s="33"/>
      <c r="H53" s="33"/>
      <c r="I53" s="34"/>
      <c r="J53" s="32"/>
      <c r="K53" s="111"/>
      <c r="L53" s="111"/>
      <c r="M53" s="111"/>
    </row>
    <row r="54" spans="4:13" ht="15">
      <c r="D54" s="32"/>
      <c r="E54" s="108" t="s">
        <v>76</v>
      </c>
      <c r="F54" s="34">
        <v>4740</v>
      </c>
      <c r="G54" s="33"/>
      <c r="H54" s="33"/>
      <c r="I54" s="34"/>
      <c r="J54" s="32"/>
      <c r="K54" s="122"/>
      <c r="L54" s="111"/>
      <c r="M54" s="111"/>
    </row>
    <row r="55" spans="4:13" ht="15">
      <c r="D55" s="32"/>
      <c r="E55" s="108" t="s">
        <v>72</v>
      </c>
      <c r="F55" s="34"/>
      <c r="G55" s="33"/>
      <c r="H55" s="33"/>
      <c r="I55" s="34"/>
      <c r="J55" s="32"/>
      <c r="K55" s="111"/>
      <c r="L55" s="111"/>
      <c r="M55" s="111"/>
    </row>
    <row r="56" spans="4:13" ht="15">
      <c r="D56" s="32"/>
      <c r="E56" s="108" t="s">
        <v>68</v>
      </c>
      <c r="F56" s="34">
        <v>3540</v>
      </c>
      <c r="G56" s="33"/>
      <c r="H56" s="33"/>
      <c r="I56" s="34"/>
      <c r="J56" s="32"/>
      <c r="K56" s="111"/>
      <c r="L56" s="111"/>
      <c r="M56" s="111"/>
    </row>
    <row r="57" spans="4:13" ht="15">
      <c r="D57" s="32"/>
      <c r="E57" s="108" t="s">
        <v>69</v>
      </c>
      <c r="F57" s="34">
        <v>4740</v>
      </c>
      <c r="G57" s="33"/>
      <c r="H57" s="33"/>
      <c r="I57" s="34"/>
      <c r="J57" s="32"/>
      <c r="K57" s="111"/>
      <c r="L57" s="111"/>
      <c r="M57" s="111"/>
    </row>
    <row r="58" spans="4:13" ht="15">
      <c r="D58" s="32"/>
      <c r="E58" s="108" t="s">
        <v>66</v>
      </c>
      <c r="F58" s="34">
        <v>1800</v>
      </c>
      <c r="G58" s="33"/>
      <c r="H58" s="33"/>
      <c r="I58" s="34"/>
      <c r="J58" s="32"/>
      <c r="K58" s="111"/>
      <c r="L58" s="111"/>
      <c r="M58" s="111"/>
    </row>
    <row r="59" spans="4:13" ht="15">
      <c r="D59" s="32"/>
      <c r="E59" s="108" t="s">
        <v>71</v>
      </c>
      <c r="F59" s="34">
        <v>577</v>
      </c>
      <c r="G59" s="33"/>
      <c r="H59" s="33"/>
      <c r="I59" s="34"/>
      <c r="J59" s="32"/>
      <c r="K59" s="111"/>
      <c r="L59" s="111"/>
      <c r="M59" s="111"/>
    </row>
    <row r="60" spans="4:13" ht="15">
      <c r="D60" s="32"/>
      <c r="E60" s="108" t="s">
        <v>70</v>
      </c>
      <c r="F60" s="34">
        <v>1888</v>
      </c>
      <c r="G60" s="33"/>
      <c r="H60" s="33"/>
      <c r="I60" s="34"/>
      <c r="J60" s="32"/>
      <c r="K60" s="111"/>
      <c r="L60" s="111"/>
      <c r="M60" s="111"/>
    </row>
    <row r="61" spans="4:13" ht="15">
      <c r="D61" s="13" t="s">
        <v>41</v>
      </c>
      <c r="E61" s="109" t="s">
        <v>41</v>
      </c>
      <c r="F61" s="78">
        <v>1000</v>
      </c>
      <c r="G61" s="35"/>
      <c r="H61" s="35"/>
      <c r="I61" s="16"/>
      <c r="J61" s="15"/>
      <c r="K61" s="111"/>
      <c r="L61" s="111"/>
      <c r="M61" s="111"/>
    </row>
    <row r="62" spans="5:13" ht="15">
      <c r="E62" s="4" t="s">
        <v>42</v>
      </c>
      <c r="F62" s="79">
        <f>SUM(F52:F61)</f>
        <v>24825</v>
      </c>
      <c r="K62" s="111"/>
      <c r="L62" s="111"/>
      <c r="M62" s="111"/>
    </row>
    <row r="63" ht="15.75" thickBot="1"/>
    <row r="64" spans="5:9" ht="15.75" thickBot="1">
      <c r="E64" s="127" t="s">
        <v>65</v>
      </c>
      <c r="F64" s="128"/>
      <c r="G64" s="128"/>
      <c r="H64" s="128"/>
      <c r="I64" s="129"/>
    </row>
    <row r="65" spans="2:9" ht="60.75" thickBot="1">
      <c r="B65" s="137" t="s">
        <v>43</v>
      </c>
      <c r="C65" s="138"/>
      <c r="D65" s="139"/>
      <c r="E65" s="36" t="s">
        <v>44</v>
      </c>
      <c r="F65" s="37" t="s">
        <v>45</v>
      </c>
      <c r="G65" s="37"/>
      <c r="H65" s="37"/>
      <c r="I65" s="38" t="s">
        <v>46</v>
      </c>
    </row>
    <row r="66" spans="2:9" ht="19.5" customHeight="1">
      <c r="B66" s="130" t="s">
        <v>35</v>
      </c>
      <c r="C66" s="131"/>
      <c r="D66" s="41">
        <v>3.64</v>
      </c>
      <c r="E66" s="39" t="str">
        <f>E45</f>
        <v>Охрана</v>
      </c>
      <c r="F66" s="40">
        <f>F45</f>
        <v>38000</v>
      </c>
      <c r="G66" s="40"/>
      <c r="H66" s="40"/>
      <c r="I66" s="40">
        <f>F66/F5</f>
        <v>4.154776352762379</v>
      </c>
    </row>
    <row r="67" spans="2:9" ht="19.5" customHeight="1">
      <c r="B67" s="130" t="s">
        <v>33</v>
      </c>
      <c r="C67" s="131"/>
      <c r="D67" s="41">
        <v>1.03</v>
      </c>
      <c r="E67" s="39" t="str">
        <f>E44</f>
        <v>Обслуживание лифтов</v>
      </c>
      <c r="F67" s="40">
        <f>F44</f>
        <v>9500</v>
      </c>
      <c r="G67" s="40"/>
      <c r="H67" s="40"/>
      <c r="I67" s="40">
        <f>F67/F5</f>
        <v>1.0386940881905948</v>
      </c>
    </row>
    <row r="68" spans="2:11" ht="19.5" customHeight="1">
      <c r="B68" s="130" t="s">
        <v>47</v>
      </c>
      <c r="C68" s="131"/>
      <c r="D68" s="41">
        <v>0.45</v>
      </c>
      <c r="E68" s="39" t="s">
        <v>48</v>
      </c>
      <c r="F68" s="40">
        <f>F42</f>
        <v>4481.589</v>
      </c>
      <c r="G68" s="40"/>
      <c r="H68" s="40"/>
      <c r="I68" s="40">
        <f>F68/F5</f>
        <v>0.49</v>
      </c>
      <c r="K68" s="6"/>
    </row>
    <row r="69" spans="2:11" ht="19.5" customHeight="1">
      <c r="B69" s="130" t="s">
        <v>32</v>
      </c>
      <c r="C69" s="131"/>
      <c r="D69" s="41">
        <v>0.28</v>
      </c>
      <c r="E69" s="39" t="s">
        <v>32</v>
      </c>
      <c r="F69" s="40">
        <f>F43</f>
        <v>6200</v>
      </c>
      <c r="G69" s="40"/>
      <c r="H69" s="40"/>
      <c r="I69" s="40">
        <f>F69/F5</f>
        <v>0.677884562819125</v>
      </c>
      <c r="K69" s="6"/>
    </row>
    <row r="70" spans="2:11" ht="31.5" customHeight="1" thickBot="1">
      <c r="B70" s="135" t="s">
        <v>20</v>
      </c>
      <c r="C70" s="136"/>
      <c r="D70" s="42">
        <v>14.22</v>
      </c>
      <c r="E70" s="43" t="s">
        <v>49</v>
      </c>
      <c r="F70" s="40">
        <f>F49-F66-F67-F68-F69</f>
        <v>162097.83457171157</v>
      </c>
      <c r="G70" s="40"/>
      <c r="H70" s="40"/>
      <c r="I70" s="40">
        <f>F70/F5</f>
        <v>17.72316447138251</v>
      </c>
      <c r="J70" s="2"/>
      <c r="K70" s="50"/>
    </row>
    <row r="71" spans="4:11" s="6" customFormat="1" ht="29.25" thickBot="1">
      <c r="D71" s="44">
        <f>SUM(D66:D70)</f>
        <v>19.62</v>
      </c>
      <c r="E71" s="45" t="s">
        <v>50</v>
      </c>
      <c r="F71" s="27"/>
      <c r="G71" s="27"/>
      <c r="H71" s="27"/>
      <c r="I71" s="46">
        <f>SUM(I66:I70)</f>
        <v>24.08451947515461</v>
      </c>
      <c r="K71"/>
    </row>
    <row r="72" spans="4:11" s="6" customFormat="1" ht="60" hidden="1">
      <c r="D72" s="4"/>
      <c r="E72" s="47" t="s">
        <v>51</v>
      </c>
      <c r="F72" s="48" t="s">
        <v>52</v>
      </c>
      <c r="G72" s="48"/>
      <c r="H72" s="48"/>
      <c r="I72" s="49" t="s">
        <v>53</v>
      </c>
      <c r="J72"/>
      <c r="K72"/>
    </row>
    <row r="73" spans="4:11" s="50" customFormat="1" ht="28.5" customHeight="1" hidden="1">
      <c r="D73" s="51"/>
      <c r="E73" s="52" t="s">
        <v>54</v>
      </c>
      <c r="F73" s="53" t="e">
        <f>#REF!</f>
        <v>#REF!</v>
      </c>
      <c r="G73" s="53"/>
      <c r="H73" s="53"/>
      <c r="I73" s="54" t="e">
        <f>ROUND(F73/$F$5,2)</f>
        <v>#REF!</v>
      </c>
      <c r="J73"/>
      <c r="K73"/>
    </row>
    <row r="75" spans="2:4" ht="15">
      <c r="B75" s="15" t="s">
        <v>43</v>
      </c>
      <c r="C75" s="15" t="s">
        <v>55</v>
      </c>
      <c r="D75" s="15" t="s">
        <v>56</v>
      </c>
    </row>
    <row r="76" spans="2:4" ht="15">
      <c r="B76" s="15">
        <v>20.64</v>
      </c>
      <c r="C76" s="15">
        <v>23.64</v>
      </c>
      <c r="D76" s="55">
        <f>C76/B76-1</f>
        <v>0.14534883720930236</v>
      </c>
    </row>
  </sheetData>
  <sheetProtection/>
  <mergeCells count="9">
    <mergeCell ref="B69:C69"/>
    <mergeCell ref="B70:C70"/>
    <mergeCell ref="B65:D65"/>
    <mergeCell ref="B67:C67"/>
    <mergeCell ref="B68:C68"/>
    <mergeCell ref="I3:J6"/>
    <mergeCell ref="E64:I64"/>
    <mergeCell ref="B66:C66"/>
    <mergeCell ref="D50:J50"/>
  </mergeCells>
  <printOptions/>
  <pageMargins left="0.25" right="0.25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2019-06-04T11:11:16Z</cp:lastPrinted>
  <dcterms:created xsi:type="dcterms:W3CDTF">2017-03-16T12:26:22Z</dcterms:created>
  <dcterms:modified xsi:type="dcterms:W3CDTF">2019-06-10T09:39:40Z</dcterms:modified>
  <cp:category/>
  <cp:version/>
  <cp:contentType/>
  <cp:contentStatus/>
</cp:coreProperties>
</file>